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1510" windowHeight="6930"/>
  </bookViews>
  <sheets>
    <sheet name="2024年东城校区电能耗年度达标指标表" sheetId="1" r:id="rId1"/>
    <sheet name="水能耗" sheetId="2" r:id="rId2"/>
  </sheets>
  <calcPr calcId="145621"/>
</workbook>
</file>

<file path=xl/calcChain.xml><?xml version="1.0" encoding="utf-8"?>
<calcChain xmlns="http://schemas.openxmlformats.org/spreadsheetml/2006/main">
  <c r="N6" i="2" l="1"/>
  <c r="K6" i="2"/>
  <c r="J6" i="2"/>
  <c r="G6" i="2"/>
  <c r="F6" i="2"/>
  <c r="C6" i="2"/>
  <c r="Q5" i="2"/>
  <c r="O5" i="2"/>
  <c r="O4" i="2"/>
  <c r="Q4" i="2" s="1"/>
  <c r="N3" i="2"/>
  <c r="M3" i="2"/>
  <c r="M6" i="2" s="1"/>
  <c r="L3" i="2"/>
  <c r="L6" i="2" s="1"/>
  <c r="K3" i="2"/>
  <c r="J3" i="2"/>
  <c r="I3" i="2"/>
  <c r="I6" i="2" s="1"/>
  <c r="H3" i="2"/>
  <c r="H6" i="2" s="1"/>
  <c r="G3" i="2"/>
  <c r="F3" i="2"/>
  <c r="E3" i="2"/>
  <c r="E6" i="2" s="1"/>
  <c r="D3" i="2"/>
  <c r="D6" i="2" s="1"/>
  <c r="C3" i="2"/>
  <c r="O3" i="2" s="1"/>
  <c r="O3" i="1"/>
  <c r="Q3" i="1" s="1"/>
  <c r="O6" i="2" l="1"/>
  <c r="Q6" i="2" s="1"/>
  <c r="Q3" i="2"/>
</calcChain>
</file>

<file path=xl/sharedStrings.xml><?xml version="1.0" encoding="utf-8"?>
<sst xmlns="http://schemas.openxmlformats.org/spreadsheetml/2006/main" count="44" uniqueCount="43">
  <si>
    <t>2月（m³）</t>
  </si>
  <si>
    <t>3月（m³）</t>
  </si>
  <si>
    <t>4月（m³）</t>
  </si>
  <si>
    <t>5月（m³）</t>
  </si>
  <si>
    <t>6月（m³）</t>
  </si>
  <si>
    <t>7月（m³）</t>
  </si>
  <si>
    <t>8月（m³）</t>
  </si>
  <si>
    <t>9月（m³）</t>
  </si>
  <si>
    <t>10月（m³）</t>
  </si>
  <si>
    <t>11月（m³）</t>
  </si>
  <si>
    <t>12月（m³）</t>
  </si>
  <si>
    <t>1月（m³）</t>
    <phoneticPr fontId="1" type="noConversion"/>
  </si>
  <si>
    <t>环城北二路109号</t>
    <phoneticPr fontId="1" type="noConversion"/>
  </si>
  <si>
    <t>小计</t>
    <phoneticPr fontId="1" type="noConversion"/>
  </si>
  <si>
    <t>1月（度）</t>
    <phoneticPr fontId="1" type="noConversion"/>
  </si>
  <si>
    <t>2月（度）</t>
    <phoneticPr fontId="1" type="noConversion"/>
  </si>
  <si>
    <t>3月（度）</t>
    <phoneticPr fontId="1" type="noConversion"/>
  </si>
  <si>
    <t>4月（度）</t>
    <phoneticPr fontId="1" type="noConversion"/>
  </si>
  <si>
    <t>5月（度）</t>
    <phoneticPr fontId="1" type="noConversion"/>
  </si>
  <si>
    <t>6月（度）</t>
    <phoneticPr fontId="1" type="noConversion"/>
  </si>
  <si>
    <t>7月（度）</t>
    <phoneticPr fontId="1" type="noConversion"/>
  </si>
  <si>
    <t>8月（度）</t>
    <phoneticPr fontId="1" type="noConversion"/>
  </si>
  <si>
    <t>9月（度）</t>
    <phoneticPr fontId="1" type="noConversion"/>
  </si>
  <si>
    <t>10月（度）</t>
    <phoneticPr fontId="1" type="noConversion"/>
  </si>
  <si>
    <t>11月（度）</t>
    <phoneticPr fontId="1" type="noConversion"/>
  </si>
  <si>
    <t>校区</t>
    <phoneticPr fontId="1" type="noConversion"/>
  </si>
  <si>
    <t>东城校区</t>
    <phoneticPr fontId="1" type="noConversion"/>
  </si>
  <si>
    <t>年度总用电量</t>
    <phoneticPr fontId="1" type="noConversion"/>
  </si>
  <si>
    <t>年度下降</t>
    <phoneticPr fontId="1" type="noConversion"/>
  </si>
  <si>
    <t>总计年度用水量（m³）</t>
    <phoneticPr fontId="1" type="noConversion"/>
  </si>
  <si>
    <t>年度下降幅度</t>
    <phoneticPr fontId="1" type="noConversion"/>
  </si>
  <si>
    <t>年度达标总量  （m³）</t>
    <phoneticPr fontId="1" type="noConversion"/>
  </si>
  <si>
    <t>12月（度）</t>
    <phoneticPr fontId="1" type="noConversion"/>
  </si>
  <si>
    <t>年度达标总量（度）</t>
    <phoneticPr fontId="1" type="noConversion"/>
  </si>
  <si>
    <t>项目</t>
    <phoneticPr fontId="1" type="noConversion"/>
  </si>
  <si>
    <t>环城北二路109号（消防）</t>
    <phoneticPr fontId="1" type="noConversion"/>
  </si>
  <si>
    <t>东环路</t>
    <phoneticPr fontId="1" type="noConversion"/>
  </si>
  <si>
    <t>东城校区1108786</t>
    <phoneticPr fontId="1" type="noConversion"/>
  </si>
  <si>
    <t xml:space="preserve"> 东城校区</t>
    <phoneticPr fontId="1" type="noConversion"/>
  </si>
  <si>
    <t xml:space="preserve">东城校区 </t>
    <phoneticPr fontId="1" type="noConversion"/>
  </si>
  <si>
    <t>水表位置</t>
    <phoneticPr fontId="1" type="noConversion"/>
  </si>
  <si>
    <t>2024年东城校区电能耗年度达标指标表</t>
    <phoneticPr fontId="1" type="noConversion"/>
  </si>
  <si>
    <t>2024年东城校区水能耗年度达标指标表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</si>
</sst>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zoomScaleNormal="100" workbookViewId="0">
      <selection activeCell="Q3" sqref="Q3"/>
    </sheetView>
  </sheetViews>
  <sheetFormatPr defaultRowHeight="13.5" x14ac:dyDescent="0.15"/>
  <cols>
    <col min="1" max="1" width="11" customWidth="1"/>
    <col min="2" max="2" width="11.625" customWidth="1"/>
    <col min="3" max="7" width="7.5" customWidth="1"/>
    <col min="8" max="8" width="9.75" customWidth="1"/>
    <col min="9" max="11" width="7.5" customWidth="1"/>
    <col min="12" max="14" width="8.5" customWidth="1"/>
    <col min="15" max="15" width="9.5" customWidth="1"/>
    <col min="16" max="16" width="8" customWidth="1"/>
    <col min="17" max="17" width="10.5" bestFit="1" customWidth="1"/>
  </cols>
  <sheetData>
    <row r="1" spans="1:17" ht="54.95" customHeight="1" x14ac:dyDescent="0.15">
      <c r="A1" s="11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4"/>
      <c r="Q1" s="14"/>
    </row>
    <row r="2" spans="1:17" ht="80.099999999999994" customHeight="1" x14ac:dyDescent="0.15">
      <c r="A2" s="3" t="s">
        <v>34</v>
      </c>
      <c r="B2" s="2" t="s">
        <v>25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24</v>
      </c>
      <c r="N2" s="1" t="s">
        <v>32</v>
      </c>
      <c r="O2" s="2" t="s">
        <v>27</v>
      </c>
      <c r="P2" s="2" t="s">
        <v>28</v>
      </c>
      <c r="Q2" s="2" t="s">
        <v>33</v>
      </c>
    </row>
    <row r="3" spans="1:17" ht="80.099999999999994" customHeight="1" x14ac:dyDescent="0.15">
      <c r="A3" s="3">
        <v>2023</v>
      </c>
      <c r="B3" s="2" t="s">
        <v>26</v>
      </c>
      <c r="C3" s="7">
        <v>329991</v>
      </c>
      <c r="D3" s="7">
        <v>357223</v>
      </c>
      <c r="E3" s="7">
        <v>361402</v>
      </c>
      <c r="F3" s="7">
        <v>342796</v>
      </c>
      <c r="G3" s="7">
        <v>418768</v>
      </c>
      <c r="H3" s="7">
        <v>540457</v>
      </c>
      <c r="I3" s="7">
        <v>600409</v>
      </c>
      <c r="J3" s="7">
        <v>559944</v>
      </c>
      <c r="K3" s="7">
        <v>523370</v>
      </c>
      <c r="L3" s="7">
        <v>389456</v>
      </c>
      <c r="M3" s="7">
        <v>319243</v>
      </c>
      <c r="N3" s="7">
        <v>385876</v>
      </c>
      <c r="O3" s="7">
        <f>SUM(C3:N3)</f>
        <v>5128935</v>
      </c>
      <c r="P3" s="4">
        <v>0.04</v>
      </c>
      <c r="Q3" s="5">
        <f>O3*(100%-P3)</f>
        <v>4923777.5999999996</v>
      </c>
    </row>
  </sheetData>
  <mergeCells count="1">
    <mergeCell ref="A1:Q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sqref="A1:Q1"/>
    </sheetView>
  </sheetViews>
  <sheetFormatPr defaultRowHeight="13.5" x14ac:dyDescent="0.15"/>
  <sheetData>
    <row r="1" spans="1:17" ht="28.5" x14ac:dyDescent="0.15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4"/>
      <c r="Q1" s="14"/>
    </row>
    <row r="2" spans="1:17" ht="42.75" x14ac:dyDescent="0.15">
      <c r="A2" s="1" t="s">
        <v>25</v>
      </c>
      <c r="B2" s="1" t="s">
        <v>40</v>
      </c>
      <c r="C2" s="1" t="s">
        <v>11</v>
      </c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29</v>
      </c>
      <c r="P2" s="8" t="s">
        <v>30</v>
      </c>
      <c r="Q2" s="8" t="s">
        <v>31</v>
      </c>
    </row>
    <row r="3" spans="1:17" ht="28.5" x14ac:dyDescent="0.15">
      <c r="A3" s="1" t="s">
        <v>38</v>
      </c>
      <c r="B3" s="1" t="s">
        <v>36</v>
      </c>
      <c r="C3" s="1">
        <f>16490+510</f>
        <v>17000</v>
      </c>
      <c r="D3" s="1">
        <f>18845+583</f>
        <v>19428</v>
      </c>
      <c r="E3" s="1">
        <f>23252+719</f>
        <v>23971</v>
      </c>
      <c r="F3" s="1">
        <f>21762+673</f>
        <v>22435</v>
      </c>
      <c r="G3" s="1">
        <f>22871+707</f>
        <v>23578</v>
      </c>
      <c r="H3" s="1">
        <f>20929+648</f>
        <v>21577</v>
      </c>
      <c r="I3" s="1">
        <f>19440+601</f>
        <v>20041</v>
      </c>
      <c r="J3" s="1">
        <f>20652+639</f>
        <v>21291</v>
      </c>
      <c r="K3" s="1">
        <f>24181+748</f>
        <v>24929</v>
      </c>
      <c r="L3" s="1">
        <f>22585+698</f>
        <v>23283</v>
      </c>
      <c r="M3" s="1">
        <f>24565+760</f>
        <v>25325</v>
      </c>
      <c r="N3" s="1">
        <f>38079+1178</f>
        <v>39257</v>
      </c>
      <c r="O3" s="1">
        <f>SUM(C3:N3)</f>
        <v>282115</v>
      </c>
      <c r="P3" s="4">
        <v>0.04</v>
      </c>
      <c r="Q3" s="5">
        <f>O3*(100%-P3)</f>
        <v>270830.39999999997</v>
      </c>
    </row>
    <row r="4" spans="1:17" ht="42.75" x14ac:dyDescent="0.15">
      <c r="A4" s="1" t="s">
        <v>39</v>
      </c>
      <c r="B4" s="1" t="s">
        <v>35</v>
      </c>
      <c r="C4" s="1">
        <v>24</v>
      </c>
      <c r="D4" s="1">
        <v>12</v>
      </c>
      <c r="E4" s="1">
        <v>28</v>
      </c>
      <c r="F4" s="1">
        <v>17</v>
      </c>
      <c r="G4" s="1">
        <v>14</v>
      </c>
      <c r="H4" s="1">
        <v>14</v>
      </c>
      <c r="I4" s="1">
        <v>19</v>
      </c>
      <c r="J4" s="1">
        <v>30</v>
      </c>
      <c r="K4" s="1">
        <v>20</v>
      </c>
      <c r="L4" s="1">
        <v>21</v>
      </c>
      <c r="M4" s="1">
        <v>18</v>
      </c>
      <c r="N4" s="1">
        <v>19</v>
      </c>
      <c r="O4" s="1">
        <f>SUM(C4:N4)</f>
        <v>236</v>
      </c>
      <c r="P4" s="4">
        <v>0.04</v>
      </c>
      <c r="Q4" s="5">
        <f>O4*(100%-P4)</f>
        <v>226.56</v>
      </c>
    </row>
    <row r="5" spans="1:17" ht="28.5" x14ac:dyDescent="0.15">
      <c r="A5" s="1" t="s">
        <v>37</v>
      </c>
      <c r="B5" s="1" t="s">
        <v>12</v>
      </c>
      <c r="C5" s="1">
        <v>3295</v>
      </c>
      <c r="D5" s="1">
        <v>3409</v>
      </c>
      <c r="E5" s="1">
        <v>4386</v>
      </c>
      <c r="F5" s="1">
        <v>4126</v>
      </c>
      <c r="G5" s="1">
        <v>4564</v>
      </c>
      <c r="H5" s="1">
        <v>5722</v>
      </c>
      <c r="I5" s="1">
        <v>4688</v>
      </c>
      <c r="J5" s="1">
        <v>4577</v>
      </c>
      <c r="K5" s="1">
        <v>6976</v>
      </c>
      <c r="L5" s="1">
        <v>9230</v>
      </c>
      <c r="M5" s="1">
        <v>10892</v>
      </c>
      <c r="N5" s="1">
        <v>6665</v>
      </c>
      <c r="O5" s="1">
        <f>SUM(C5:N5)</f>
        <v>68530</v>
      </c>
      <c r="P5" s="4">
        <v>0.04</v>
      </c>
      <c r="Q5" s="5">
        <f>O5*(100%-P5)</f>
        <v>65788.800000000003</v>
      </c>
    </row>
    <row r="6" spans="1:17" ht="30.75" customHeight="1" x14ac:dyDescent="0.15">
      <c r="A6" s="9" t="s">
        <v>13</v>
      </c>
      <c r="B6" s="10"/>
      <c r="C6" s="6">
        <f t="shared" ref="C6:N6" si="0">SUM(C3:C5)</f>
        <v>20319</v>
      </c>
      <c r="D6" s="6">
        <f t="shared" si="0"/>
        <v>22849</v>
      </c>
      <c r="E6" s="6">
        <f t="shared" si="0"/>
        <v>28385</v>
      </c>
      <c r="F6" s="6">
        <f t="shared" si="0"/>
        <v>26578</v>
      </c>
      <c r="G6" s="6">
        <f t="shared" si="0"/>
        <v>28156</v>
      </c>
      <c r="H6" s="6">
        <f t="shared" si="0"/>
        <v>27313</v>
      </c>
      <c r="I6" s="6">
        <f t="shared" si="0"/>
        <v>24748</v>
      </c>
      <c r="J6" s="6">
        <f t="shared" si="0"/>
        <v>25898</v>
      </c>
      <c r="K6" s="6">
        <f t="shared" si="0"/>
        <v>31925</v>
      </c>
      <c r="L6" s="6">
        <f t="shared" si="0"/>
        <v>32534</v>
      </c>
      <c r="M6" s="6">
        <f t="shared" si="0"/>
        <v>36235</v>
      </c>
      <c r="N6" s="6">
        <f t="shared" si="0"/>
        <v>45941</v>
      </c>
      <c r="O6" s="6">
        <f>SUM(O3:O5)</f>
        <v>350881</v>
      </c>
      <c r="P6" s="4">
        <v>0.04</v>
      </c>
      <c r="Q6" s="5">
        <f>O6*(100%-P6)</f>
        <v>336845.76</v>
      </c>
    </row>
  </sheetData>
  <mergeCells count="2">
    <mergeCell ref="A1:Q1"/>
    <mergeCell ref="A6:B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2024年东城校区电能耗年度达标指标表</vt:lpstr>
      <vt:lpstr>水能耗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杨展</dc:creator>
  <cp:lastModifiedBy>杨攀攀</cp:lastModifiedBy>
  <cp:lastPrinted>2024-09-09T03:16:40Z</cp:lastPrinted>
  <dcterms:created xsi:type="dcterms:W3CDTF">2024-06-03T04:25:43Z</dcterms:created>
  <dcterms:modified xsi:type="dcterms:W3CDTF">2024-10-10T07:04:30Z</dcterms:modified>
</cp:coreProperties>
</file>