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7945" windowHeight="12375" firstSheet="2" activeTab="2"/>
  </bookViews>
  <sheets>
    <sheet name="已报账的热水收入" sheetId="5" r:id="rId1"/>
    <sheet name="各月水量" sheetId="2" r:id="rId2"/>
    <sheet name="九月能耗汇算" sheetId="11" r:id="rId3"/>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c r="H7"/>
  <c r="D12"/>
  <c r="E21"/>
  <c r="F21"/>
  <c r="G21"/>
  <c r="H21"/>
  <c r="D21"/>
  <c r="D15"/>
  <c r="D13"/>
  <c r="D11"/>
  <c r="D7"/>
  <c r="E4" l="1"/>
  <c r="E6"/>
  <c r="E5"/>
  <c r="E9"/>
  <c r="E8"/>
  <c r="E17"/>
  <c r="D20"/>
  <c r="E20" s="1"/>
  <c r="D19"/>
  <c r="E15"/>
  <c r="D18"/>
  <c r="E18" s="1"/>
  <c r="D16"/>
  <c r="E16" s="1"/>
  <c r="D14"/>
  <c r="E14" s="1"/>
  <c r="E13"/>
  <c r="E12"/>
  <c r="E11"/>
  <c r="E19" l="1"/>
  <c r="D10"/>
  <c r="E10"/>
  <c r="G20" l="1"/>
  <c r="H20" s="1"/>
  <c r="G17"/>
  <c r="H17"/>
  <c r="G19"/>
  <c r="H19" s="1"/>
  <c r="G15"/>
  <c r="H15" s="1"/>
  <c r="G18"/>
  <c r="H18" s="1"/>
  <c r="G16"/>
  <c r="G14"/>
  <c r="H14"/>
  <c r="G13"/>
  <c r="H13"/>
  <c r="G12"/>
  <c r="H12" s="1"/>
  <c r="G7"/>
  <c r="G11"/>
  <c r="H11" s="1"/>
  <c r="G10"/>
  <c r="H10" s="1"/>
  <c r="G8"/>
  <c r="H8" s="1"/>
  <c r="G9"/>
  <c r="H9" s="1"/>
  <c r="G5"/>
  <c r="H5" s="1"/>
  <c r="G6"/>
  <c r="H6" s="1"/>
  <c r="G4"/>
  <c r="H4"/>
  <c r="G3"/>
  <c r="E3"/>
  <c r="C3"/>
  <c r="S67" i="2"/>
  <c r="Q67"/>
  <c r="O67"/>
  <c r="M67"/>
  <c r="K67"/>
  <c r="I67"/>
  <c r="G67"/>
  <c r="E67"/>
  <c r="S66"/>
  <c r="Q66"/>
  <c r="O66"/>
  <c r="M66"/>
  <c r="K66"/>
  <c r="I66"/>
  <c r="G66"/>
  <c r="E66"/>
  <c r="S65"/>
  <c r="Q65"/>
  <c r="O65"/>
  <c r="M65"/>
  <c r="K65"/>
  <c r="I65"/>
  <c r="G65"/>
  <c r="E65"/>
  <c r="S64"/>
  <c r="Q64"/>
  <c r="O64"/>
  <c r="M64"/>
  <c r="K64"/>
  <c r="I64"/>
  <c r="G64"/>
  <c r="E64"/>
  <c r="S63"/>
  <c r="Q63"/>
  <c r="O63"/>
  <c r="M63"/>
  <c r="K63"/>
  <c r="I63"/>
  <c r="G63"/>
  <c r="E63"/>
  <c r="S62"/>
  <c r="Q62"/>
  <c r="O62"/>
  <c r="M62"/>
  <c r="K62"/>
  <c r="I62"/>
  <c r="G62"/>
  <c r="E62"/>
  <c r="S61"/>
  <c r="Q61"/>
  <c r="O61"/>
  <c r="M61"/>
  <c r="K61"/>
  <c r="I61"/>
  <c r="G61"/>
  <c r="E61"/>
  <c r="S60"/>
  <c r="Q60"/>
  <c r="O60"/>
  <c r="M60"/>
  <c r="K60"/>
  <c r="I60"/>
  <c r="G60"/>
  <c r="E60"/>
  <c r="S59"/>
  <c r="Q59"/>
  <c r="O59"/>
  <c r="M59"/>
  <c r="K59"/>
  <c r="I59"/>
  <c r="G59"/>
  <c r="E59"/>
  <c r="S58"/>
  <c r="Q58"/>
  <c r="O58"/>
  <c r="M58"/>
  <c r="K58"/>
  <c r="I58"/>
  <c r="G58"/>
  <c r="E58"/>
  <c r="S57"/>
  <c r="Q57"/>
  <c r="O57"/>
  <c r="M57"/>
  <c r="K57"/>
  <c r="I57"/>
  <c r="G57"/>
  <c r="E57"/>
  <c r="S56"/>
  <c r="Q56"/>
  <c r="O56"/>
  <c r="M56"/>
  <c r="K56"/>
  <c r="I56"/>
  <c r="G56"/>
  <c r="E56"/>
  <c r="S55"/>
  <c r="Q55"/>
  <c r="O55"/>
  <c r="M55"/>
  <c r="K55"/>
  <c r="I55"/>
  <c r="G55"/>
  <c r="E55"/>
  <c r="S54"/>
  <c r="Q54"/>
  <c r="O54"/>
  <c r="M54"/>
  <c r="K54"/>
  <c r="I54"/>
  <c r="G54"/>
  <c r="E54"/>
  <c r="S53"/>
  <c r="Q53"/>
  <c r="O53"/>
  <c r="M53"/>
  <c r="K53"/>
  <c r="I53"/>
  <c r="G53"/>
  <c r="E53"/>
  <c r="S52"/>
  <c r="Q52"/>
  <c r="O52"/>
  <c r="M52"/>
  <c r="K52"/>
  <c r="I52"/>
  <c r="G52"/>
  <c r="E52"/>
  <c r="S51"/>
  <c r="Q51"/>
  <c r="O51"/>
  <c r="M51"/>
  <c r="K51"/>
  <c r="I51"/>
  <c r="G51"/>
  <c r="E51"/>
  <c r="S50"/>
  <c r="Q50"/>
  <c r="O50"/>
  <c r="M50"/>
  <c r="K50"/>
  <c r="I50"/>
  <c r="G50"/>
  <c r="E50"/>
  <c r="S49"/>
  <c r="Q49"/>
  <c r="O49"/>
  <c r="M49"/>
  <c r="K49"/>
  <c r="I49"/>
  <c r="G49"/>
  <c r="E49"/>
  <c r="S48"/>
  <c r="Q48"/>
  <c r="O48"/>
  <c r="M48"/>
  <c r="K48"/>
  <c r="I48"/>
  <c r="G48"/>
  <c r="E48"/>
  <c r="S47"/>
  <c r="Q47"/>
  <c r="O47"/>
  <c r="M47"/>
  <c r="K47"/>
  <c r="I47"/>
  <c r="G47"/>
  <c r="E47"/>
  <c r="S46"/>
  <c r="Q46"/>
  <c r="O46"/>
  <c r="M46"/>
  <c r="K46"/>
  <c r="I46"/>
  <c r="G46"/>
  <c r="E46"/>
  <c r="S45"/>
  <c r="Q45"/>
  <c r="O45"/>
  <c r="M45"/>
  <c r="K45"/>
  <c r="I45"/>
  <c r="G45"/>
  <c r="E45"/>
  <c r="S44"/>
  <c r="Q44"/>
  <c r="O44"/>
  <c r="M44"/>
  <c r="K44"/>
  <c r="I44"/>
  <c r="G44"/>
  <c r="E44"/>
  <c r="S43"/>
  <c r="Q43"/>
  <c r="O43"/>
  <c r="M43"/>
  <c r="K43"/>
  <c r="I43"/>
  <c r="G43"/>
  <c r="E43"/>
  <c r="S42"/>
  <c r="Q42"/>
  <c r="O42"/>
  <c r="M42"/>
  <c r="K42"/>
  <c r="I42"/>
  <c r="G42"/>
  <c r="E42"/>
  <c r="S41"/>
  <c r="Q41"/>
  <c r="O41"/>
  <c r="M41"/>
  <c r="K41"/>
  <c r="I41"/>
  <c r="G41"/>
  <c r="E41"/>
  <c r="S40"/>
  <c r="Q40"/>
  <c r="O40"/>
  <c r="M40"/>
  <c r="K40"/>
  <c r="I40"/>
  <c r="G40"/>
  <c r="E40"/>
  <c r="S39"/>
  <c r="Q39"/>
  <c r="O39"/>
  <c r="M39"/>
  <c r="K39"/>
  <c r="I39"/>
  <c r="G39"/>
  <c r="E39"/>
  <c r="S38"/>
  <c r="Q38"/>
  <c r="O38"/>
  <c r="M38"/>
  <c r="K38"/>
  <c r="I38"/>
  <c r="G38"/>
  <c r="E38"/>
  <c r="S37"/>
  <c r="Q37"/>
  <c r="O37"/>
  <c r="M37"/>
  <c r="K37"/>
  <c r="I37"/>
  <c r="G37"/>
  <c r="E37"/>
  <c r="S36"/>
  <c r="Q36"/>
  <c r="O36"/>
  <c r="M36"/>
  <c r="K36"/>
  <c r="I36"/>
  <c r="G36"/>
  <c r="E36"/>
  <c r="S35"/>
  <c r="Q35"/>
  <c r="O35"/>
  <c r="M35"/>
  <c r="K35"/>
  <c r="I35"/>
  <c r="G35"/>
  <c r="E35"/>
  <c r="S34"/>
  <c r="Q34"/>
  <c r="O34"/>
  <c r="M34"/>
  <c r="K34"/>
  <c r="I34"/>
  <c r="G34"/>
  <c r="E34"/>
  <c r="S33"/>
  <c r="Q33"/>
  <c r="O33"/>
  <c r="M33"/>
  <c r="K33"/>
  <c r="I33"/>
  <c r="G33"/>
  <c r="E33"/>
  <c r="S32"/>
  <c r="Q32"/>
  <c r="O32"/>
  <c r="M32"/>
  <c r="K32"/>
  <c r="I32"/>
  <c r="G32"/>
  <c r="E32"/>
  <c r="S31"/>
  <c r="Q31"/>
  <c r="O31"/>
  <c r="M31"/>
  <c r="K31"/>
  <c r="I31"/>
  <c r="G31"/>
  <c r="E31"/>
  <c r="S30"/>
  <c r="Q30"/>
  <c r="O30"/>
  <c r="M30"/>
  <c r="K30"/>
  <c r="I30"/>
  <c r="G30"/>
  <c r="E30"/>
  <c r="S29"/>
  <c r="Q29"/>
  <c r="O29"/>
  <c r="M29"/>
  <c r="K29"/>
  <c r="I29"/>
  <c r="G29"/>
  <c r="E29"/>
  <c r="S28"/>
  <c r="Q28"/>
  <c r="O28"/>
  <c r="M28"/>
  <c r="K28"/>
  <c r="I28"/>
  <c r="G28"/>
  <c r="E28"/>
  <c r="S27"/>
  <c r="Q27"/>
  <c r="O27"/>
  <c r="M27"/>
  <c r="K27"/>
  <c r="I27"/>
  <c r="G27"/>
  <c r="E27"/>
  <c r="S26"/>
  <c r="Q26"/>
  <c r="O26"/>
  <c r="M26"/>
  <c r="K26"/>
  <c r="I26"/>
  <c r="G26"/>
  <c r="E26"/>
  <c r="S25"/>
  <c r="Q25"/>
  <c r="O25"/>
  <c r="M25"/>
  <c r="K25"/>
  <c r="I25"/>
  <c r="G25"/>
  <c r="E25"/>
  <c r="S24"/>
  <c r="Q24"/>
  <c r="O24"/>
  <c r="M24"/>
  <c r="K24"/>
  <c r="I24"/>
  <c r="G24"/>
  <c r="E24"/>
  <c r="S23"/>
  <c r="Q23"/>
  <c r="O23"/>
  <c r="M23"/>
  <c r="K23"/>
  <c r="I23"/>
  <c r="G23"/>
  <c r="E23"/>
  <c r="S22"/>
  <c r="Q22"/>
  <c r="O22"/>
  <c r="M22"/>
  <c r="K22"/>
  <c r="I22"/>
  <c r="G22"/>
  <c r="E22"/>
  <c r="S21"/>
  <c r="Q21"/>
  <c r="O21"/>
  <c r="M21"/>
  <c r="K21"/>
  <c r="I21"/>
  <c r="G21"/>
  <c r="E21"/>
  <c r="S20"/>
  <c r="Q20"/>
  <c r="O20"/>
  <c r="M20"/>
  <c r="K20"/>
  <c r="I20"/>
  <c r="G20"/>
  <c r="E20"/>
  <c r="S19"/>
  <c r="Q19"/>
  <c r="O19"/>
  <c r="M19"/>
  <c r="K19"/>
  <c r="I19"/>
  <c r="G19"/>
  <c r="E19"/>
  <c r="S18"/>
  <c r="Q18"/>
  <c r="O18"/>
  <c r="M18"/>
  <c r="K18"/>
  <c r="I18"/>
  <c r="G18"/>
  <c r="E18"/>
  <c r="S17"/>
  <c r="Q17"/>
  <c r="O17"/>
  <c r="M17"/>
  <c r="K17"/>
  <c r="I17"/>
  <c r="G17"/>
  <c r="E17"/>
  <c r="S16"/>
  <c r="Q16"/>
  <c r="O16"/>
  <c r="M16"/>
  <c r="K16"/>
  <c r="I16"/>
  <c r="G16"/>
  <c r="E16"/>
  <c r="S15"/>
  <c r="Q15"/>
  <c r="O15"/>
  <c r="M15"/>
  <c r="K15"/>
  <c r="I15"/>
  <c r="G15"/>
  <c r="E15"/>
  <c r="S14"/>
  <c r="Q14"/>
  <c r="O14"/>
  <c r="M14"/>
  <c r="K14"/>
  <c r="I14"/>
  <c r="G14"/>
  <c r="E14"/>
  <c r="S13"/>
  <c r="Q13"/>
  <c r="O13"/>
  <c r="M13"/>
  <c r="K13"/>
  <c r="I13"/>
  <c r="G13"/>
  <c r="E13"/>
  <c r="S12"/>
  <c r="Q12"/>
  <c r="O12"/>
  <c r="M12"/>
  <c r="K12"/>
  <c r="I12"/>
  <c r="G12"/>
  <c r="E12"/>
  <c r="S11"/>
  <c r="Q11"/>
  <c r="O11"/>
  <c r="M11"/>
  <c r="K11"/>
  <c r="I11"/>
  <c r="G11"/>
  <c r="E11"/>
  <c r="S10"/>
  <c r="Q10"/>
  <c r="O10"/>
  <c r="M10"/>
  <c r="K10"/>
  <c r="I10"/>
  <c r="G10"/>
  <c r="E10"/>
  <c r="S9"/>
  <c r="Q9"/>
  <c r="O9"/>
  <c r="M9"/>
  <c r="K9"/>
  <c r="I9"/>
  <c r="G9"/>
  <c r="E9"/>
  <c r="S8"/>
  <c r="Q8"/>
  <c r="O8"/>
  <c r="M8"/>
  <c r="K8"/>
  <c r="I8"/>
  <c r="G8"/>
  <c r="E8"/>
  <c r="S7"/>
  <c r="Q7"/>
  <c r="O7"/>
  <c r="M7"/>
  <c r="K7"/>
  <c r="I7"/>
  <c r="G7"/>
  <c r="E7"/>
  <c r="C7"/>
  <c r="S6"/>
  <c r="Q6"/>
  <c r="O6"/>
  <c r="M6"/>
  <c r="K6"/>
  <c r="I6"/>
  <c r="G6"/>
  <c r="E6"/>
  <c r="S5"/>
  <c r="Q5"/>
  <c r="O5"/>
  <c r="M5"/>
  <c r="K5"/>
  <c r="I5"/>
  <c r="G5"/>
  <c r="E5"/>
  <c r="S4"/>
  <c r="Q4"/>
  <c r="O4"/>
  <c r="M4"/>
  <c r="K4"/>
  <c r="I4"/>
  <c r="G4"/>
  <c r="E4"/>
  <c r="S3"/>
  <c r="Q3"/>
  <c r="O3"/>
  <c r="M3"/>
  <c r="K3"/>
  <c r="I3"/>
  <c r="G3"/>
  <c r="E3"/>
  <c r="H3" i="11" l="1"/>
  <c r="H16"/>
</calcChain>
</file>

<file path=xl/sharedStrings.xml><?xml version="1.0" encoding="utf-8"?>
<sst xmlns="http://schemas.openxmlformats.org/spreadsheetml/2006/main" count="199" uniqueCount="176">
  <si>
    <t>全校三校区学生公寓热水服务托收结算</t>
  </si>
  <si>
    <t xml:space="preserve">序号 </t>
  </si>
  <si>
    <t>项目名称</t>
  </si>
  <si>
    <t>经费来源</t>
  </si>
  <si>
    <t>金额</t>
  </si>
  <si>
    <t>报账日期</t>
  </si>
  <si>
    <t>备注</t>
  </si>
  <si>
    <t>2023年3月全校热水服务托收结算</t>
  </si>
  <si>
    <t>热水收入</t>
  </si>
  <si>
    <t>479037.10-121686.39-64670.01</t>
  </si>
  <si>
    <t>2023年4月全校热水服务托收结算</t>
  </si>
  <si>
    <t>415937.46-108022.65-56151.56</t>
  </si>
  <si>
    <t>2023年5月全校热水服务托收结算</t>
  </si>
  <si>
    <t>409028.13-93509.59-55218.80</t>
  </si>
  <si>
    <t>2023年6月全校热水服务托收结算</t>
  </si>
  <si>
    <t>308370.15-57408.22-41629.97</t>
  </si>
  <si>
    <t>2023年7月-8月全校热水服务托收结算</t>
  </si>
  <si>
    <t>287481.49-44365.57-38810.00</t>
  </si>
  <si>
    <t>2023年9月全校热水服务托收结算</t>
  </si>
  <si>
    <t>296787.38-26293.24-33502.15-40066.3</t>
  </si>
  <si>
    <t>2023年10月全校热水服务托收结算</t>
  </si>
  <si>
    <t>377433.09-29887.78-48851.55-50953.47</t>
  </si>
  <si>
    <t>2023年11月全校热水服务托收结算</t>
  </si>
  <si>
    <t>440071.52-31500.18-64739.40-59409.66</t>
  </si>
  <si>
    <t>2023年12月全校热水服务托收结算</t>
  </si>
  <si>
    <t>488392.12-36548.66-114683.25-65932.94</t>
  </si>
  <si>
    <t>2024年1月-2月全校热水服务托收结算</t>
  </si>
  <si>
    <t>354135.92-26590.70-123956.25-47808.35</t>
  </si>
  <si>
    <t>2024年3月全校热水服务托收结算</t>
  </si>
  <si>
    <t>456872.38-37268.68-110065.45-61677.77</t>
  </si>
  <si>
    <t>2024年4月全校热水服务托收结算</t>
  </si>
  <si>
    <t>409940.54-35756.36-65320.20-55341.97</t>
  </si>
  <si>
    <t>2024年5月全校热水服务托收结算</t>
  </si>
  <si>
    <t>419402.55-30685.64-45141.80-56619.34</t>
  </si>
  <si>
    <t>2024年6月全校热水服务托收结算</t>
  </si>
  <si>
    <t>346249.63-26760.28-33837.10-46743.70</t>
  </si>
  <si>
    <t>2024年7月－8月全校热水服务托收结算</t>
  </si>
  <si>
    <t>162023.42-17766.98-19497.50-21873.16</t>
  </si>
  <si>
    <t>2024年9月全校热水服务托收结算</t>
  </si>
  <si>
    <t>413981.47-22659.78-21035.30-55887.50</t>
  </si>
  <si>
    <t>2024年10月全校热水服务托收结算</t>
  </si>
  <si>
    <t>2024年11月全校热水服务托收结算</t>
  </si>
  <si>
    <t>2024年12月全校热水服务托收结算</t>
  </si>
  <si>
    <t>2024年1月-12月各楼栋各月设备读数水（立方米）</t>
  </si>
  <si>
    <t>序号</t>
  </si>
  <si>
    <t>楼栋名称</t>
  </si>
  <si>
    <t>1.31水读数</t>
  </si>
  <si>
    <t>2月29水读数</t>
  </si>
  <si>
    <t>2月总用水量（立方米 ）</t>
  </si>
  <si>
    <t>3月末读数量</t>
  </si>
  <si>
    <t>3月总用水量（立方米 ）</t>
  </si>
  <si>
    <t>4月读数</t>
  </si>
  <si>
    <t>4月总用水量（立方米 ）</t>
  </si>
  <si>
    <t>5月末水读数</t>
  </si>
  <si>
    <t>5月总用水量（立方米 ）</t>
  </si>
  <si>
    <t>6月末水读数</t>
  </si>
  <si>
    <t>6月总用水量（立方米 ）</t>
  </si>
  <si>
    <t>7月末水读数</t>
  </si>
  <si>
    <t>7月总用水量（立方米 ）</t>
  </si>
  <si>
    <t>8月末水读数</t>
  </si>
  <si>
    <t>8月总用水量（立方米 ）</t>
  </si>
  <si>
    <t>9月末水读数</t>
  </si>
  <si>
    <t>9月总用水量（立方米 ）</t>
  </si>
  <si>
    <t>A1</t>
  </si>
  <si>
    <t>北门生活总</t>
  </si>
  <si>
    <t>A2</t>
  </si>
  <si>
    <t>南门生活总</t>
  </si>
  <si>
    <t>X1</t>
  </si>
  <si>
    <t>北门消防总</t>
  </si>
  <si>
    <t>X2</t>
  </si>
  <si>
    <t>南门消防总</t>
  </si>
  <si>
    <t>一级总表合计</t>
  </si>
  <si>
    <t>临桂国教院</t>
  </si>
  <si>
    <t>临床楼绿化</t>
  </si>
  <si>
    <t>教工食堂大</t>
  </si>
  <si>
    <t>教工食堂小</t>
  </si>
  <si>
    <t>公卫楼北大</t>
  </si>
  <si>
    <t>公卫楼东南中</t>
  </si>
  <si>
    <t>临床楼</t>
  </si>
  <si>
    <t>明德楼人文绿化</t>
  </si>
  <si>
    <t>明德楼</t>
  </si>
  <si>
    <t>艺术中心</t>
  </si>
  <si>
    <t>樱花园绿化</t>
  </si>
  <si>
    <t>生技楼东</t>
  </si>
  <si>
    <t>人文楼</t>
  </si>
  <si>
    <t>科学中心井</t>
  </si>
  <si>
    <t>动物中心</t>
  </si>
  <si>
    <t>动物中心绿化小</t>
  </si>
  <si>
    <t>基础1#楼</t>
  </si>
  <si>
    <t>基础2#楼</t>
  </si>
  <si>
    <t>基础3#楼</t>
  </si>
  <si>
    <t>基础4#楼</t>
  </si>
  <si>
    <t>艺术中心绿化</t>
  </si>
  <si>
    <t>药学院</t>
  </si>
  <si>
    <t>23新体育馆</t>
  </si>
  <si>
    <t>15栋一楼1-4</t>
  </si>
  <si>
    <t>16栋顶5-8楼</t>
  </si>
  <si>
    <t>16栋一楼1-4</t>
  </si>
  <si>
    <t>15栋顶5-8楼</t>
  </si>
  <si>
    <t>看台体育场</t>
  </si>
  <si>
    <t>学生食堂</t>
  </si>
  <si>
    <t>图书馆</t>
  </si>
  <si>
    <t>教室南楼</t>
  </si>
  <si>
    <t>教室北楼</t>
  </si>
  <si>
    <t>大活西</t>
  </si>
  <si>
    <t>大活南</t>
  </si>
  <si>
    <t>公寓1-1栋</t>
  </si>
  <si>
    <t>公寓1栋</t>
  </si>
  <si>
    <t>公寓2栋</t>
  </si>
  <si>
    <t>公寓3栋</t>
  </si>
  <si>
    <t>公寓4栋</t>
  </si>
  <si>
    <t>公寓5栋</t>
  </si>
  <si>
    <t>公寓6栋</t>
  </si>
  <si>
    <t>公寓7栋A</t>
  </si>
  <si>
    <t>公寓7栋B</t>
  </si>
  <si>
    <t>公寓7栋C</t>
  </si>
  <si>
    <t>公寓8栋</t>
  </si>
  <si>
    <t>公寓9栋</t>
  </si>
  <si>
    <t>公寓10栋东北</t>
  </si>
  <si>
    <t>公寓10栋南</t>
  </si>
  <si>
    <t>公寓11栋</t>
  </si>
  <si>
    <t>公寓12栋</t>
  </si>
  <si>
    <t>西街1#沟绿化</t>
  </si>
  <si>
    <t>公卫楼东消防</t>
  </si>
  <si>
    <t>公卫楼北消防小</t>
  </si>
  <si>
    <t>人文楼消防</t>
  </si>
  <si>
    <t>生技楼消防</t>
  </si>
  <si>
    <t>教室南消防</t>
  </si>
  <si>
    <t>教室北消防</t>
  </si>
  <si>
    <t>大活消防</t>
  </si>
  <si>
    <t>教工车队水表</t>
  </si>
  <si>
    <t>15栋消防</t>
  </si>
  <si>
    <t xml:space="preserve"> 名称</t>
  </si>
  <si>
    <t>建筑面积（平方米）</t>
  </si>
  <si>
    <t>箱变用电量（度）</t>
  </si>
  <si>
    <t>电费（元）</t>
  </si>
  <si>
    <t>水费（元）</t>
  </si>
  <si>
    <t>小计（元）</t>
  </si>
  <si>
    <t>学生宿舍南区</t>
  </si>
  <si>
    <t>1-1#、1-12栋学生宿舍、一楼西侧有门面、水电组用房，宿舍周边环道路灯、热泵机组。一楼东侧为易班、团委、学工用房。</t>
  </si>
  <si>
    <t>春华苑（学生食堂）</t>
  </si>
  <si>
    <t>食堂水电费用由运营公司承担。数据来源于学生食堂三层楼的电表读数。</t>
  </si>
  <si>
    <t>动物中心楼</t>
  </si>
  <si>
    <t>主要承担学校动物实验及实验动物饲养培养等，有中央空调。</t>
  </si>
  <si>
    <t>科技实验中心楼</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</si>
  <si>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</si>
  <si>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秋实苑（教工食堂）</t>
  </si>
  <si>
    <t>15、16栋学生公寓（学生宿舍北区）</t>
  </si>
  <si>
    <t>公卫楼</t>
  </si>
  <si>
    <t>承担流行病与卫生统计学教研室、卫生检验与检疫教研室、食品卫生与营养学教研室、环境卫生与职业医学教研室、卫生毒理学教研室、实验教学中心和预防医学研究所等科室，房间合计168间。</t>
  </si>
  <si>
    <t>基础楼</t>
  </si>
  <si>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</si>
  <si>
    <t>有1个国家药物临床试验机构、1个国家中医药三级科研实验室、1个省级工程研究中心、2个广西高校重点实验室以及朱依谆八桂学者新药研究开发实验室等研发平台。</t>
  </si>
  <si>
    <t>图书馆（含信息中心）</t>
  </si>
  <si>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</si>
  <si>
    <t>生物技术楼</t>
  </si>
  <si>
    <t>15664.66（含人文楼）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</si>
  <si>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</si>
  <si>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公共教室南楼</t>
  </si>
  <si>
    <t xml:space="preserve"> 公共课程教学、多媒体教室、会议厅、信息中心机房、大外部办公室等。</t>
  </si>
  <si>
    <t>大学生活动中心</t>
  </si>
  <si>
    <t>学工、各团委办公室、舞蹈室、球场等活动室。</t>
  </si>
  <si>
    <t>公共教室北楼</t>
  </si>
  <si>
    <t>公共课程教学、多媒体教室、会议厅等。</t>
  </si>
  <si>
    <t>155个行政办公室（学校行政机关、保卫等）。</t>
  </si>
  <si>
    <t>临床学院、全科医学院、护理学院设有学院办公室、教学与科研管理科、学生工作办公室、教研室及护理学实验教学中心。</t>
  </si>
  <si>
    <t>国教院</t>
  </si>
  <si>
    <t>国教院办公及留学生宿舍。统计年度作为医学隔离观察区。</t>
  </si>
  <si>
    <t>15664.66（含生技楼）</t>
  </si>
  <si>
    <t>人文管理学院、马克思主义学院。</t>
  </si>
  <si>
    <t>合计</t>
  </si>
  <si>
    <t>人文楼（含马院）</t>
  </si>
  <si>
    <t>临桂校区九月水电分项汇算能耗公式计算清单</t>
  </si>
  <si>
    <t>9月水量（吨）</t>
  </si>
  <si>
    <t xml:space="preserve">学生宿舍、15栋1楼大部分为后勤用房。 </t>
    <phoneticPr fontId="13" type="noConversion"/>
  </si>
  <si>
    <t xml:space="preserve">后勤生活保障及人文学院、体育部排球场、北门网球场、置业公司、北门门卫室。 </t>
    <phoneticPr fontId="13"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</si>
</sst>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18">
    <font>
      <sz val="11"/>
      <color theme="1"/>
      <name val="宋体"/>
      <charset val="134"/>
      <scheme val="minor"/>
    </font>
    <font>
      <sz val="9"/>
      <color theme="1"/>
      <name val="宋体"/>
      <charset val="134"/>
      <scheme val="minor"/>
    </font>
    <font>
      <sz val="12"/>
      <name val="宋体"/>
      <charset val="134"/>
    </font>
    <font>
      <b/>
      <sz val="8"/>
      <color theme="1"/>
      <name val="宋体"/>
      <charset val="134"/>
    </font>
    <font>
      <sz val="8"/>
      <color theme="1"/>
      <name val="宋体"/>
      <charset val="134"/>
    </font>
    <font>
      <sz val="8"/>
      <name val="宋体"/>
      <charset val="134"/>
    </font>
    <font>
      <sz val="8"/>
      <color theme="1"/>
      <name val="宋体"/>
      <charset val="134"/>
      <scheme val="minor"/>
    </font>
    <font>
      <sz val="8"/>
      <color rgb="FFC00000"/>
      <name val="宋体"/>
      <charset val="134"/>
    </font>
    <font>
      <b/>
      <sz val="8"/>
      <name val="宋体"/>
      <charset val="134"/>
    </font>
    <font>
      <sz val="8"/>
      <color rgb="FFFF0000"/>
      <name val="宋体"/>
      <charset val="134"/>
    </font>
    <font>
      <sz val="8"/>
      <name val="宋体"/>
      <charset val="134"/>
      <scheme val="minor"/>
    </font>
    <font>
      <b/>
      <sz val="8"/>
      <color theme="3"/>
      <name val="宋体"/>
      <charset val="134"/>
    </font>
    <font>
      <sz val="11"/>
      <color theme="1"/>
      <name val="宋体"/>
      <charset val="134"/>
      <scheme val="minor"/>
    </font>
    <font>
      <sz val="9"/>
      <name val="宋体"/>
      <charset val="134"/>
      <scheme val="minor"/>
    </font>
    <font>
      <sz val="11"/>
      <color theme="1"/>
      <name val="宋体"/>
      <family val="3"/>
      <charset val="134"/>
      <scheme val="minor"/>
    </font>
    <font>
      <sz val="11"/>
      <color theme="1"/>
      <name val="方正小标宋简体"/>
      <family val="4"/>
      <charset val="134"/>
    </font>
    <font>
      <sz val="11"/>
      <color theme="1"/>
      <name val="仿宋_GB2312"/>
      <family val="3"/>
      <charset val="134"/>
    </font>
    <font>
      <sz val="11"/>
      <name val="仿宋_GB2312"/>
      <family val="3"/>
      <charset val="13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6" tint="0.79998168889431442"/>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9" fontId="12" fillId="0" borderId="0" applyFont="0" applyFill="0" applyBorder="0" applyAlignment="0" applyProtection="0">
      <alignment vertical="center"/>
    </xf>
    <xf numFmtId="0" fontId="2" fillId="0" borderId="0">
      <alignment vertical="center"/>
    </xf>
    <xf numFmtId="0" fontId="2" fillId="0" borderId="0">
      <alignment vertical="center"/>
    </xf>
  </cellStyleXfs>
  <cellXfs count="60">
    <xf numFmtId="0" fontId="0" fillId="0" borderId="0" xfId="0">
      <alignment vertical="center"/>
    </xf>
    <xf numFmtId="0" fontId="3"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5"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5" fillId="6" borderId="1" xfId="0"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9" fillId="2"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3" fillId="4" borderId="1" xfId="0" applyFont="1" applyFill="1" applyBorder="1" applyAlignment="1">
      <alignment horizontal="center" vertical="center"/>
    </xf>
    <xf numFmtId="0" fontId="6" fillId="0" borderId="0" xfId="0" applyFont="1">
      <alignment vertical="center"/>
    </xf>
    <xf numFmtId="0" fontId="6" fillId="2" borderId="1" xfId="0" applyFont="1" applyFill="1" applyBorder="1">
      <alignment vertical="center"/>
    </xf>
    <xf numFmtId="0" fontId="6" fillId="0" borderId="1" xfId="0" applyFont="1" applyBorder="1">
      <alignment vertical="center"/>
    </xf>
    <xf numFmtId="0" fontId="6" fillId="0" borderId="1" xfId="1" applyNumberFormat="1" applyFont="1" applyFill="1" applyBorder="1" applyAlignment="1" applyProtection="1">
      <alignment horizontal="center" vertical="center"/>
    </xf>
    <xf numFmtId="0" fontId="4" fillId="2" borderId="1" xfId="0"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5" borderId="1" xfId="0" applyFill="1" applyBorder="1" applyAlignment="1">
      <alignment horizontal="center" vertical="center"/>
    </xf>
    <xf numFmtId="0" fontId="1" fillId="6" borderId="1" xfId="0" applyFont="1" applyFill="1" applyBorder="1" applyAlignment="1">
      <alignment horizontal="center" vertical="center"/>
    </xf>
    <xf numFmtId="0" fontId="0" fillId="6" borderId="1" xfId="0" applyFill="1" applyBorder="1" applyAlignment="1">
      <alignment horizontal="center" vertical="center"/>
    </xf>
    <xf numFmtId="0" fontId="5" fillId="0" borderId="1" xfId="0" applyFont="1" applyFill="1" applyBorder="1" applyAlignment="1">
      <alignment vertical="center"/>
    </xf>
    <xf numFmtId="0" fontId="1" fillId="5" borderId="1" xfId="0" applyFont="1" applyFill="1" applyBorder="1" applyAlignment="1">
      <alignment vertical="center" wrapText="1"/>
    </xf>
    <xf numFmtId="0" fontId="0" fillId="0" borderId="1" xfId="0" applyBorder="1">
      <alignment vertical="center"/>
    </xf>
    <xf numFmtId="0" fontId="0" fillId="6" borderId="1" xfId="0" applyFill="1" applyBorder="1">
      <alignment vertical="center"/>
    </xf>
    <xf numFmtId="0" fontId="5" fillId="7" borderId="1" xfId="0" applyFont="1" applyFill="1" applyBorder="1" applyAlignment="1">
      <alignment horizontal="center" vertical="center"/>
    </xf>
    <xf numFmtId="0" fontId="11"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lignment vertical="center"/>
    </xf>
    <xf numFmtId="0" fontId="6" fillId="7" borderId="2" xfId="0" applyFont="1" applyFill="1" applyBorder="1">
      <alignment vertical="center"/>
    </xf>
    <xf numFmtId="0" fontId="0" fillId="0" borderId="1" xfId="0" applyBorder="1" applyAlignment="1">
      <alignment horizontal="center" vertical="center"/>
    </xf>
    <xf numFmtId="14" fontId="1" fillId="0" borderId="1" xfId="0" applyNumberFormat="1" applyFont="1" applyBorder="1" applyAlignment="1">
      <alignment horizontal="center" vertical="center"/>
    </xf>
    <xf numFmtId="0" fontId="15" fillId="0" borderId="1" xfId="0" applyFont="1" applyFill="1" applyBorder="1" applyAlignment="1">
      <alignment horizontal="center" vertical="center"/>
    </xf>
    <xf numFmtId="0" fontId="16" fillId="0" borderId="1" xfId="2" applyFont="1" applyBorder="1" applyAlignment="1">
      <alignment horizontal="center" vertical="center" wrapText="1"/>
    </xf>
    <xf numFmtId="0" fontId="17" fillId="0" borderId="1" xfId="2" applyFont="1" applyBorder="1" applyAlignment="1">
      <alignment horizontal="center" vertical="center" wrapText="1"/>
    </xf>
    <xf numFmtId="176" fontId="17" fillId="0" borderId="1" xfId="2" applyNumberFormat="1" applyFont="1" applyBorder="1" applyAlignment="1">
      <alignment horizontal="center" vertical="center" wrapText="1"/>
    </xf>
    <xf numFmtId="177" fontId="17" fillId="2" borderId="1" xfId="2" applyNumberFormat="1" applyFont="1" applyFill="1" applyBorder="1" applyAlignment="1">
      <alignment horizontal="center" vertical="center" wrapText="1"/>
    </xf>
    <xf numFmtId="176" fontId="17" fillId="2" borderId="1" xfId="2" applyNumberFormat="1"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0" borderId="1" xfId="3" applyFont="1" applyFill="1" applyBorder="1" applyAlignment="1">
      <alignment horizontal="center" vertical="center" wrapText="1"/>
    </xf>
    <xf numFmtId="178" fontId="17" fillId="2" borderId="1" xfId="2" applyNumberFormat="1" applyFont="1" applyFill="1" applyBorder="1" applyAlignment="1">
      <alignment horizontal="center" vertical="center" wrapText="1"/>
    </xf>
    <xf numFmtId="0" fontId="14" fillId="0" borderId="0" xfId="0" applyFont="1">
      <alignment vertical="center"/>
    </xf>
    <xf numFmtId="0" fontId="14" fillId="0" borderId="1" xfId="0" applyFont="1" applyBorder="1" applyAlignment="1">
      <alignment horizontal="center" vertical="center"/>
    </xf>
    <xf numFmtId="176" fontId="17" fillId="0" borderId="1" xfId="2" applyNumberFormat="1" applyFont="1" applyFill="1" applyBorder="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xf>
  </cellXfs>
  <cellStyles count="4">
    <cellStyle name="百分比" xfId="1" builtinId="5"/>
    <cellStyle name="常规" xfId="0" builtinId="0"/>
    <cellStyle name="常规 2"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1"/>
  <sheetViews>
    <sheetView workbookViewId="0">
      <selection activeCell="L20" sqref="L20"/>
    </sheetView>
  </sheetViews>
  <sheetFormatPr defaultColWidth="9" defaultRowHeight="13.5"/>
  <cols>
    <col min="2" max="2" width="33.25" customWidth="1"/>
    <col min="3" max="3" width="13" customWidth="1"/>
    <col min="4" max="4" width="13.75" customWidth="1"/>
    <col min="5" max="5" width="10.375"/>
    <col min="6" max="6" width="29" customWidth="1"/>
  </cols>
  <sheetData>
    <row r="1" spans="1:6" ht="27" customHeight="1">
      <c r="B1" s="58" t="s">
        <v>0</v>
      </c>
      <c r="C1" s="58"/>
      <c r="D1" s="58"/>
      <c r="E1" s="58"/>
    </row>
    <row r="2" spans="1:6">
      <c r="A2" s="44" t="s">
        <v>1</v>
      </c>
      <c r="B2" s="44" t="s">
        <v>2</v>
      </c>
      <c r="C2" s="44" t="s">
        <v>3</v>
      </c>
      <c r="D2" s="44" t="s">
        <v>4</v>
      </c>
      <c r="E2" s="44" t="s">
        <v>5</v>
      </c>
      <c r="F2" s="44" t="s">
        <v>6</v>
      </c>
    </row>
    <row r="3" spans="1:6" ht="20.100000000000001" customHeight="1">
      <c r="A3" s="31">
        <v>1</v>
      </c>
      <c r="B3" s="31" t="s">
        <v>7</v>
      </c>
      <c r="C3" s="31" t="s">
        <v>8</v>
      </c>
      <c r="D3" s="31">
        <v>292680.7</v>
      </c>
      <c r="E3" s="45">
        <v>45034</v>
      </c>
      <c r="F3" s="31" t="s">
        <v>9</v>
      </c>
    </row>
    <row r="4" spans="1:6" ht="20.100000000000001" customHeight="1">
      <c r="A4" s="31">
        <v>2</v>
      </c>
      <c r="B4" s="31" t="s">
        <v>10</v>
      </c>
      <c r="C4" s="31" t="s">
        <v>8</v>
      </c>
      <c r="D4" s="31">
        <v>251763.25</v>
      </c>
      <c r="E4" s="45">
        <v>45057</v>
      </c>
      <c r="F4" s="31" t="s">
        <v>11</v>
      </c>
    </row>
    <row r="5" spans="1:6" ht="20.100000000000001" customHeight="1">
      <c r="A5" s="31">
        <v>3</v>
      </c>
      <c r="B5" s="31" t="s">
        <v>12</v>
      </c>
      <c r="C5" s="31" t="s">
        <v>8</v>
      </c>
      <c r="D5" s="31">
        <v>260299.74</v>
      </c>
      <c r="E5" s="45">
        <v>45090</v>
      </c>
      <c r="F5" s="31" t="s">
        <v>13</v>
      </c>
    </row>
    <row r="6" spans="1:6" ht="20.100000000000001" customHeight="1">
      <c r="A6" s="31">
        <v>4</v>
      </c>
      <c r="B6" s="31" t="s">
        <v>14</v>
      </c>
      <c r="C6" s="31" t="s">
        <v>8</v>
      </c>
      <c r="D6" s="31">
        <v>209331.96</v>
      </c>
      <c r="E6" s="45">
        <v>45113</v>
      </c>
      <c r="F6" s="31" t="s">
        <v>15</v>
      </c>
    </row>
    <row r="7" spans="1:6" ht="20.100000000000001" customHeight="1">
      <c r="A7" s="31">
        <v>5</v>
      </c>
      <c r="B7" s="31" t="s">
        <v>16</v>
      </c>
      <c r="C7" s="31" t="s">
        <v>8</v>
      </c>
      <c r="D7" s="31">
        <v>204305.92000000001</v>
      </c>
      <c r="E7" s="45">
        <v>45180</v>
      </c>
      <c r="F7" s="31" t="s">
        <v>17</v>
      </c>
    </row>
    <row r="8" spans="1:6" ht="20.100000000000001" customHeight="1">
      <c r="A8" s="31">
        <v>6</v>
      </c>
      <c r="B8" s="31" t="s">
        <v>18</v>
      </c>
      <c r="C8" s="31" t="s">
        <v>8</v>
      </c>
      <c r="D8" s="31">
        <v>196925.69</v>
      </c>
      <c r="E8" s="45">
        <v>45218</v>
      </c>
      <c r="F8" s="31" t="s">
        <v>19</v>
      </c>
    </row>
    <row r="9" spans="1:6" ht="20.100000000000001" customHeight="1">
      <c r="A9" s="31">
        <v>7</v>
      </c>
      <c r="B9" s="31" t="s">
        <v>20</v>
      </c>
      <c r="C9" s="31" t="s">
        <v>8</v>
      </c>
      <c r="D9" s="31">
        <v>247740.29</v>
      </c>
      <c r="E9" s="45">
        <v>45236</v>
      </c>
      <c r="F9" s="31" t="s">
        <v>21</v>
      </c>
    </row>
    <row r="10" spans="1:6" ht="20.100000000000001" customHeight="1">
      <c r="A10" s="31">
        <v>8</v>
      </c>
      <c r="B10" s="31" t="s">
        <v>22</v>
      </c>
      <c r="C10" s="31" t="s">
        <v>8</v>
      </c>
      <c r="D10" s="31">
        <v>284422.28000000003</v>
      </c>
      <c r="E10" s="45">
        <v>45271</v>
      </c>
      <c r="F10" s="31" t="s">
        <v>23</v>
      </c>
    </row>
    <row r="11" spans="1:6" ht="20.100000000000001" customHeight="1">
      <c r="A11" s="31">
        <v>9</v>
      </c>
      <c r="B11" s="31" t="s">
        <v>24</v>
      </c>
      <c r="C11" s="31" t="s">
        <v>8</v>
      </c>
      <c r="D11" s="31">
        <v>271227.27</v>
      </c>
      <c r="E11" s="45">
        <v>45299</v>
      </c>
      <c r="F11" s="31" t="s">
        <v>25</v>
      </c>
    </row>
    <row r="12" spans="1:6" ht="20.100000000000001" customHeight="1">
      <c r="A12" s="31">
        <v>10</v>
      </c>
      <c r="B12" s="31" t="s">
        <v>26</v>
      </c>
      <c r="C12" s="31" t="s">
        <v>8</v>
      </c>
      <c r="D12" s="31">
        <v>155780.62</v>
      </c>
      <c r="E12" s="45">
        <v>45362</v>
      </c>
      <c r="F12" s="31" t="s">
        <v>27</v>
      </c>
    </row>
    <row r="13" spans="1:6" ht="20.100000000000001" customHeight="1">
      <c r="A13" s="31">
        <v>11</v>
      </c>
      <c r="B13" s="31" t="s">
        <v>28</v>
      </c>
      <c r="C13" s="31" t="s">
        <v>8</v>
      </c>
      <c r="D13" s="31">
        <v>247860.48000000001</v>
      </c>
      <c r="E13" s="45">
        <v>45390</v>
      </c>
      <c r="F13" s="31" t="s">
        <v>29</v>
      </c>
    </row>
    <row r="14" spans="1:6" ht="20.100000000000001" customHeight="1">
      <c r="A14" s="31">
        <v>12</v>
      </c>
      <c r="B14" s="31" t="s">
        <v>30</v>
      </c>
      <c r="C14" s="31" t="s">
        <v>8</v>
      </c>
      <c r="D14" s="31">
        <v>253522.01</v>
      </c>
      <c r="E14" s="45">
        <v>45427</v>
      </c>
      <c r="F14" s="31" t="s">
        <v>31</v>
      </c>
    </row>
    <row r="15" spans="1:6" ht="20.100000000000001" customHeight="1">
      <c r="A15" s="31">
        <v>13</v>
      </c>
      <c r="B15" s="31" t="s">
        <v>32</v>
      </c>
      <c r="C15" s="31" t="s">
        <v>8</v>
      </c>
      <c r="D15" s="31">
        <v>286955.77</v>
      </c>
      <c r="E15" s="45">
        <v>45456</v>
      </c>
      <c r="F15" s="31" t="s">
        <v>33</v>
      </c>
    </row>
    <row r="16" spans="1:6" ht="20.100000000000001" customHeight="1">
      <c r="A16" s="31">
        <v>14</v>
      </c>
      <c r="B16" s="31" t="s">
        <v>34</v>
      </c>
      <c r="C16" s="31" t="s">
        <v>8</v>
      </c>
      <c r="D16" s="31">
        <v>238908.55</v>
      </c>
      <c r="E16" s="45">
        <v>45481</v>
      </c>
      <c r="F16" s="31" t="s">
        <v>35</v>
      </c>
    </row>
    <row r="17" spans="1:6" ht="20.100000000000001" customHeight="1">
      <c r="A17" s="31">
        <v>15</v>
      </c>
      <c r="B17" s="31" t="s">
        <v>36</v>
      </c>
      <c r="C17" s="31" t="s">
        <v>8</v>
      </c>
      <c r="D17" s="31">
        <v>94866.78</v>
      </c>
      <c r="E17" s="45">
        <v>45560</v>
      </c>
      <c r="F17" s="29" t="s">
        <v>37</v>
      </c>
    </row>
    <row r="18" spans="1:6" ht="20.100000000000001" customHeight="1">
      <c r="A18" s="31">
        <v>16</v>
      </c>
      <c r="B18" s="31" t="s">
        <v>38</v>
      </c>
      <c r="C18" s="31" t="s">
        <v>8</v>
      </c>
      <c r="D18" s="31">
        <v>314398.89</v>
      </c>
      <c r="E18" s="45">
        <v>45580</v>
      </c>
      <c r="F18" s="31" t="s">
        <v>39</v>
      </c>
    </row>
    <row r="19" spans="1:6" ht="20.100000000000001" customHeight="1">
      <c r="A19" s="31">
        <v>17</v>
      </c>
      <c r="B19" s="31" t="s">
        <v>40</v>
      </c>
      <c r="C19" s="31" t="s">
        <v>8</v>
      </c>
      <c r="D19" s="29"/>
      <c r="E19" s="29"/>
      <c r="F19" s="29"/>
    </row>
    <row r="20" spans="1:6" ht="20.100000000000001" customHeight="1">
      <c r="A20" s="31">
        <v>18</v>
      </c>
      <c r="B20" s="31" t="s">
        <v>41</v>
      </c>
      <c r="C20" s="31" t="s">
        <v>8</v>
      </c>
      <c r="D20" s="29"/>
      <c r="E20" s="29"/>
      <c r="F20" s="29"/>
    </row>
    <row r="21" spans="1:6" ht="20.100000000000001" customHeight="1">
      <c r="A21" s="31">
        <v>19</v>
      </c>
      <c r="B21" s="31" t="s">
        <v>42</v>
      </c>
      <c r="C21" s="31" t="s">
        <v>8</v>
      </c>
      <c r="D21" s="29"/>
      <c r="E21" s="29"/>
      <c r="F21" s="29"/>
    </row>
  </sheetData>
  <mergeCells count="1">
    <mergeCell ref="B1:E1"/>
  </mergeCells>
  <phoneticPr fontId="1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S67"/>
  <sheetViews>
    <sheetView topLeftCell="A6" workbookViewId="0">
      <selection activeCell="N74" sqref="N74"/>
    </sheetView>
  </sheetViews>
  <sheetFormatPr defaultColWidth="9" defaultRowHeight="13.5"/>
  <sheetData>
    <row r="1" spans="1:19">
      <c r="B1" s="58" t="s">
        <v>43</v>
      </c>
      <c r="C1" s="58"/>
      <c r="D1" s="58"/>
      <c r="E1" s="58"/>
      <c r="F1" s="58"/>
      <c r="G1" s="58"/>
      <c r="H1" s="58"/>
      <c r="I1" s="58"/>
      <c r="J1" s="58"/>
      <c r="K1" s="58"/>
      <c r="L1" s="58"/>
    </row>
    <row r="2" spans="1:19" ht="22.5">
      <c r="A2" s="3" t="s">
        <v>44</v>
      </c>
      <c r="B2" s="4" t="s">
        <v>45</v>
      </c>
      <c r="C2" s="5" t="s">
        <v>46</v>
      </c>
      <c r="D2" s="6" t="s">
        <v>47</v>
      </c>
      <c r="E2" s="7" t="s">
        <v>48</v>
      </c>
      <c r="F2" s="8" t="s">
        <v>49</v>
      </c>
      <c r="G2" s="7" t="s">
        <v>50</v>
      </c>
      <c r="H2" s="6" t="s">
        <v>51</v>
      </c>
      <c r="I2" s="7" t="s">
        <v>52</v>
      </c>
      <c r="J2" s="8" t="s">
        <v>53</v>
      </c>
      <c r="K2" s="7" t="s">
        <v>54</v>
      </c>
      <c r="L2" s="8" t="s">
        <v>55</v>
      </c>
      <c r="M2" s="28" t="s">
        <v>56</v>
      </c>
      <c r="N2" s="29" t="s">
        <v>57</v>
      </c>
      <c r="O2" s="30" t="s">
        <v>58</v>
      </c>
      <c r="P2" s="29" t="s">
        <v>59</v>
      </c>
      <c r="Q2" s="36" t="s">
        <v>60</v>
      </c>
      <c r="R2" s="29" t="s">
        <v>61</v>
      </c>
      <c r="S2" s="28" t="s">
        <v>62</v>
      </c>
    </row>
    <row r="3" spans="1:19">
      <c r="A3" s="3" t="s">
        <v>63</v>
      </c>
      <c r="B3" s="9" t="s">
        <v>64</v>
      </c>
      <c r="C3" s="5">
        <v>2699456</v>
      </c>
      <c r="D3" s="6">
        <v>2711336</v>
      </c>
      <c r="E3" s="10">
        <f t="shared" ref="E3:E66" si="0">D3-C3</f>
        <v>11880</v>
      </c>
      <c r="F3" s="8">
        <v>2746626</v>
      </c>
      <c r="G3" s="7">
        <f t="shared" ref="G3:G66" si="1">F3-D3</f>
        <v>35290</v>
      </c>
      <c r="H3" s="6">
        <v>2779105</v>
      </c>
      <c r="I3" s="7">
        <f t="shared" ref="I3:K3" si="2">H3-F3</f>
        <v>32479</v>
      </c>
      <c r="J3" s="8">
        <v>2818543</v>
      </c>
      <c r="K3" s="7">
        <f t="shared" si="2"/>
        <v>39438</v>
      </c>
      <c r="L3" s="8">
        <v>2851398</v>
      </c>
      <c r="M3" s="31">
        <f t="shared" ref="M3:Q3" si="3">L3-J3</f>
        <v>32855</v>
      </c>
      <c r="N3" s="31">
        <v>2873083</v>
      </c>
      <c r="O3" s="32">
        <f t="shared" si="3"/>
        <v>21685</v>
      </c>
      <c r="P3" s="31">
        <v>2922119</v>
      </c>
      <c r="Q3" s="32">
        <f t="shared" si="3"/>
        <v>49036</v>
      </c>
      <c r="R3" s="37">
        <v>2922128</v>
      </c>
      <c r="S3" s="37">
        <f t="shared" ref="S3:S66" si="4">R3-P3</f>
        <v>9</v>
      </c>
    </row>
    <row r="4" spans="1:19">
      <c r="A4" s="3" t="s">
        <v>65</v>
      </c>
      <c r="B4" s="9" t="s">
        <v>66</v>
      </c>
      <c r="C4" s="5">
        <v>2481849</v>
      </c>
      <c r="D4" s="6">
        <v>2495558</v>
      </c>
      <c r="E4" s="10">
        <f t="shared" si="0"/>
        <v>13709</v>
      </c>
      <c r="F4" s="11">
        <v>2526330</v>
      </c>
      <c r="G4" s="7">
        <f t="shared" si="1"/>
        <v>30772</v>
      </c>
      <c r="H4" s="6">
        <v>2548771</v>
      </c>
      <c r="I4" s="7">
        <f t="shared" ref="I4:K4" si="5">H4-F4</f>
        <v>22441</v>
      </c>
      <c r="J4" s="16">
        <v>2575799</v>
      </c>
      <c r="K4" s="7">
        <f t="shared" si="5"/>
        <v>27028</v>
      </c>
      <c r="L4" s="8">
        <v>2605458</v>
      </c>
      <c r="M4" s="31">
        <f t="shared" ref="M4:Q4" si="6">L4-J4</f>
        <v>29659</v>
      </c>
      <c r="N4" s="31">
        <v>2623907</v>
      </c>
      <c r="O4" s="32">
        <f t="shared" si="6"/>
        <v>18449</v>
      </c>
      <c r="P4" s="31">
        <v>2632141</v>
      </c>
      <c r="Q4" s="32">
        <f t="shared" si="6"/>
        <v>8234</v>
      </c>
      <c r="R4" s="37">
        <v>2662228</v>
      </c>
      <c r="S4" s="37">
        <f t="shared" si="4"/>
        <v>30087</v>
      </c>
    </row>
    <row r="5" spans="1:19">
      <c r="A5" s="3" t="s">
        <v>67</v>
      </c>
      <c r="B5" s="9" t="s">
        <v>68</v>
      </c>
      <c r="C5" s="5">
        <v>289681</v>
      </c>
      <c r="D5" s="6">
        <v>290006</v>
      </c>
      <c r="E5" s="10">
        <f t="shared" si="0"/>
        <v>325</v>
      </c>
      <c r="F5" s="11">
        <v>290360</v>
      </c>
      <c r="G5" s="7">
        <f t="shared" si="1"/>
        <v>354</v>
      </c>
      <c r="H5" s="6">
        <v>290645</v>
      </c>
      <c r="I5" s="7">
        <f t="shared" ref="I5:K5" si="7">H5-F5</f>
        <v>285</v>
      </c>
      <c r="J5" s="16">
        <v>290968</v>
      </c>
      <c r="K5" s="7">
        <f t="shared" si="7"/>
        <v>323</v>
      </c>
      <c r="L5" s="8">
        <v>291348</v>
      </c>
      <c r="M5" s="31">
        <f t="shared" ref="M5:Q5" si="8">L5-J5</f>
        <v>380</v>
      </c>
      <c r="N5" s="31">
        <v>291831</v>
      </c>
      <c r="O5" s="32">
        <f t="shared" si="8"/>
        <v>483</v>
      </c>
      <c r="P5" s="31">
        <v>292653</v>
      </c>
      <c r="Q5" s="32">
        <f t="shared" si="8"/>
        <v>822</v>
      </c>
      <c r="R5" s="37">
        <v>292679</v>
      </c>
      <c r="S5" s="37">
        <f t="shared" si="4"/>
        <v>26</v>
      </c>
    </row>
    <row r="6" spans="1:19">
      <c r="A6" s="3" t="s">
        <v>69</v>
      </c>
      <c r="B6" s="9" t="s">
        <v>70</v>
      </c>
      <c r="C6" s="5">
        <v>421893</v>
      </c>
      <c r="D6" s="6">
        <v>422798</v>
      </c>
      <c r="E6" s="10">
        <f t="shared" si="0"/>
        <v>905</v>
      </c>
      <c r="F6" s="11">
        <v>426150</v>
      </c>
      <c r="G6" s="7">
        <f t="shared" si="1"/>
        <v>3352</v>
      </c>
      <c r="H6" s="6">
        <v>428324</v>
      </c>
      <c r="I6" s="7">
        <f t="shared" ref="I6:K6" si="9">H6-F6</f>
        <v>2174</v>
      </c>
      <c r="J6" s="16">
        <v>430483</v>
      </c>
      <c r="K6" s="7">
        <f t="shared" si="9"/>
        <v>2159</v>
      </c>
      <c r="L6" s="8">
        <v>432181</v>
      </c>
      <c r="M6" s="31">
        <f t="shared" ref="M6:Q6" si="10">L6-J6</f>
        <v>1698</v>
      </c>
      <c r="N6" s="31">
        <v>434034</v>
      </c>
      <c r="O6" s="32">
        <f t="shared" si="10"/>
        <v>1853</v>
      </c>
      <c r="P6" s="31">
        <v>435514</v>
      </c>
      <c r="Q6" s="32">
        <f t="shared" si="10"/>
        <v>1480</v>
      </c>
      <c r="R6" s="37">
        <v>437149</v>
      </c>
      <c r="S6" s="37">
        <f t="shared" si="4"/>
        <v>1635</v>
      </c>
    </row>
    <row r="7" spans="1:19">
      <c r="A7" s="12"/>
      <c r="B7" s="12" t="s">
        <v>71</v>
      </c>
      <c r="C7" s="13">
        <f>C3+C4+C5+C6</f>
        <v>5892879</v>
      </c>
      <c r="D7" s="13">
        <v>5919698</v>
      </c>
      <c r="E7" s="13">
        <f t="shared" si="0"/>
        <v>26819</v>
      </c>
      <c r="F7" s="14">
        <v>5989466</v>
      </c>
      <c r="G7" s="15">
        <f t="shared" si="1"/>
        <v>69768</v>
      </c>
      <c r="H7" s="13">
        <v>6046845</v>
      </c>
      <c r="I7" s="15">
        <f t="shared" ref="I7:K7" si="11">H7-F7</f>
        <v>57379</v>
      </c>
      <c r="J7" s="12">
        <v>6115793</v>
      </c>
      <c r="K7" s="15">
        <f t="shared" si="11"/>
        <v>68948</v>
      </c>
      <c r="L7" s="13">
        <v>6180385</v>
      </c>
      <c r="M7" s="33">
        <f t="shared" ref="M7:Q7" si="12">L7-J7</f>
        <v>64592</v>
      </c>
      <c r="N7" s="33">
        <v>6222855</v>
      </c>
      <c r="O7" s="34">
        <f t="shared" si="12"/>
        <v>42470</v>
      </c>
      <c r="P7" s="33">
        <v>6282427</v>
      </c>
      <c r="Q7" s="34">
        <f t="shared" si="12"/>
        <v>59572</v>
      </c>
      <c r="R7" s="38">
        <v>6314184</v>
      </c>
      <c r="S7" s="38">
        <f t="shared" si="4"/>
        <v>31757</v>
      </c>
    </row>
    <row r="8" spans="1:19">
      <c r="A8" s="16">
        <v>1</v>
      </c>
      <c r="B8" s="3" t="s">
        <v>72</v>
      </c>
      <c r="C8" s="4">
        <v>2564</v>
      </c>
      <c r="D8" s="6">
        <v>2578</v>
      </c>
      <c r="E8" s="10">
        <f t="shared" si="0"/>
        <v>14</v>
      </c>
      <c r="F8" s="11">
        <v>2608</v>
      </c>
      <c r="G8" s="7">
        <f t="shared" si="1"/>
        <v>30</v>
      </c>
      <c r="H8" s="6">
        <v>2637</v>
      </c>
      <c r="I8" s="7">
        <f t="shared" ref="I8:K8" si="13">H8-F8</f>
        <v>29</v>
      </c>
      <c r="J8" s="16">
        <v>2673</v>
      </c>
      <c r="K8" s="7">
        <f t="shared" si="13"/>
        <v>36</v>
      </c>
      <c r="L8" s="4">
        <v>2703</v>
      </c>
      <c r="M8" s="31">
        <f t="shared" ref="M8:Q8" si="14">L8-J8</f>
        <v>30</v>
      </c>
      <c r="N8" s="31">
        <v>2729</v>
      </c>
      <c r="O8" s="32">
        <f t="shared" si="14"/>
        <v>26</v>
      </c>
      <c r="P8" s="31">
        <v>2742</v>
      </c>
      <c r="Q8" s="32">
        <f t="shared" si="14"/>
        <v>13</v>
      </c>
      <c r="R8" s="37">
        <v>2765</v>
      </c>
      <c r="S8" s="37">
        <f t="shared" si="4"/>
        <v>23</v>
      </c>
    </row>
    <row r="9" spans="1:19">
      <c r="A9" s="16">
        <v>2</v>
      </c>
      <c r="B9" s="3" t="s">
        <v>73</v>
      </c>
      <c r="C9" s="4">
        <v>156</v>
      </c>
      <c r="D9" s="6">
        <v>251</v>
      </c>
      <c r="E9" s="10">
        <f t="shared" si="0"/>
        <v>95</v>
      </c>
      <c r="F9" s="11">
        <v>641</v>
      </c>
      <c r="G9" s="7">
        <f t="shared" si="1"/>
        <v>390</v>
      </c>
      <c r="H9" s="6">
        <v>789</v>
      </c>
      <c r="I9" s="7">
        <f t="shared" ref="I9:K9" si="15">H9-F9</f>
        <v>148</v>
      </c>
      <c r="J9" s="16">
        <v>919</v>
      </c>
      <c r="K9" s="7">
        <f t="shared" si="15"/>
        <v>130</v>
      </c>
      <c r="L9" s="4">
        <v>979</v>
      </c>
      <c r="M9" s="31">
        <f t="shared" ref="M9:Q9" si="16">L9-J9</f>
        <v>60</v>
      </c>
      <c r="N9" s="31">
        <v>1029</v>
      </c>
      <c r="O9" s="32">
        <f t="shared" si="16"/>
        <v>50</v>
      </c>
      <c r="P9" s="31">
        <v>1032</v>
      </c>
      <c r="Q9" s="32">
        <f t="shared" si="16"/>
        <v>3</v>
      </c>
      <c r="R9" s="37">
        <v>1059</v>
      </c>
      <c r="S9" s="37">
        <f t="shared" si="4"/>
        <v>27</v>
      </c>
    </row>
    <row r="10" spans="1:19">
      <c r="A10" s="16">
        <v>3</v>
      </c>
      <c r="B10" s="3" t="s">
        <v>74</v>
      </c>
      <c r="C10" s="4">
        <v>125199</v>
      </c>
      <c r="D10" s="6">
        <v>125450</v>
      </c>
      <c r="E10" s="10">
        <f t="shared" si="0"/>
        <v>251</v>
      </c>
      <c r="F10" s="11">
        <v>126737</v>
      </c>
      <c r="G10" s="7">
        <f t="shared" si="1"/>
        <v>1287</v>
      </c>
      <c r="H10" s="6">
        <v>127872</v>
      </c>
      <c r="I10" s="7">
        <f t="shared" ref="I10:K10" si="17">H10-F10</f>
        <v>1135</v>
      </c>
      <c r="J10" s="16">
        <v>128153</v>
      </c>
      <c r="K10" s="7">
        <f t="shared" si="17"/>
        <v>281</v>
      </c>
      <c r="L10" s="4">
        <v>130165</v>
      </c>
      <c r="M10" s="31">
        <f t="shared" ref="M10:Q10" si="18">L10-J10</f>
        <v>2012</v>
      </c>
      <c r="N10" s="31">
        <v>130487</v>
      </c>
      <c r="O10" s="32">
        <f t="shared" si="18"/>
        <v>322</v>
      </c>
      <c r="P10" s="31">
        <v>130590</v>
      </c>
      <c r="Q10" s="32">
        <f t="shared" si="18"/>
        <v>103</v>
      </c>
      <c r="R10" s="37">
        <v>131949</v>
      </c>
      <c r="S10" s="37">
        <f t="shared" si="4"/>
        <v>1359</v>
      </c>
    </row>
    <row r="11" spans="1:19">
      <c r="A11" s="16">
        <v>4</v>
      </c>
      <c r="B11" s="3" t="s">
        <v>75</v>
      </c>
      <c r="C11" s="4">
        <v>26696</v>
      </c>
      <c r="D11" s="6">
        <v>26702</v>
      </c>
      <c r="E11" s="10">
        <f t="shared" si="0"/>
        <v>6</v>
      </c>
      <c r="F11" s="11">
        <v>26714</v>
      </c>
      <c r="G11" s="7">
        <f t="shared" si="1"/>
        <v>12</v>
      </c>
      <c r="H11" s="6">
        <v>26735</v>
      </c>
      <c r="I11" s="7">
        <f t="shared" ref="I11:K11" si="19">H11-F11</f>
        <v>21</v>
      </c>
      <c r="J11" s="16">
        <v>26735</v>
      </c>
      <c r="K11" s="7">
        <f t="shared" si="19"/>
        <v>0</v>
      </c>
      <c r="L11" s="4">
        <v>26735</v>
      </c>
      <c r="M11" s="31">
        <f t="shared" ref="M11:Q11" si="20">L11-J11</f>
        <v>0</v>
      </c>
      <c r="N11" s="31">
        <v>26756</v>
      </c>
      <c r="O11" s="32">
        <f t="shared" si="20"/>
        <v>21</v>
      </c>
      <c r="P11" s="31">
        <v>26758</v>
      </c>
      <c r="Q11" s="32">
        <f t="shared" si="20"/>
        <v>2</v>
      </c>
      <c r="R11" s="37">
        <v>26758</v>
      </c>
      <c r="S11" s="37">
        <f t="shared" si="4"/>
        <v>0</v>
      </c>
    </row>
    <row r="12" spans="1:19">
      <c r="A12" s="16">
        <v>5</v>
      </c>
      <c r="B12" s="16" t="s">
        <v>76</v>
      </c>
      <c r="C12" s="4">
        <v>103295</v>
      </c>
      <c r="D12" s="6">
        <v>103295</v>
      </c>
      <c r="E12" s="10">
        <f t="shared" si="0"/>
        <v>0</v>
      </c>
      <c r="F12" s="11">
        <v>106771</v>
      </c>
      <c r="G12" s="7">
        <f t="shared" si="1"/>
        <v>3476</v>
      </c>
      <c r="H12" s="6">
        <v>106771</v>
      </c>
      <c r="I12" s="7">
        <f t="shared" ref="I12:K12" si="21">H12-F12</f>
        <v>0</v>
      </c>
      <c r="J12" s="16">
        <v>106871</v>
      </c>
      <c r="K12" s="7">
        <f t="shared" si="21"/>
        <v>100</v>
      </c>
      <c r="L12" s="4">
        <v>106871</v>
      </c>
      <c r="M12" s="31">
        <f t="shared" ref="M12:Q12" si="22">L12-J12</f>
        <v>0</v>
      </c>
      <c r="N12" s="31">
        <v>106968</v>
      </c>
      <c r="O12" s="32">
        <f t="shared" si="22"/>
        <v>97</v>
      </c>
      <c r="P12" s="31">
        <v>106971</v>
      </c>
      <c r="Q12" s="32">
        <f t="shared" si="22"/>
        <v>3</v>
      </c>
      <c r="R12" s="37">
        <v>106987</v>
      </c>
      <c r="S12" s="37">
        <f t="shared" si="4"/>
        <v>16</v>
      </c>
    </row>
    <row r="13" spans="1:19">
      <c r="A13" s="16">
        <v>6</v>
      </c>
      <c r="B13" s="3" t="s">
        <v>77</v>
      </c>
      <c r="C13" s="4">
        <v>11374</v>
      </c>
      <c r="D13" s="6">
        <v>11374</v>
      </c>
      <c r="E13" s="10">
        <f t="shared" si="0"/>
        <v>0</v>
      </c>
      <c r="F13" s="11">
        <v>11375</v>
      </c>
      <c r="G13" s="7">
        <f t="shared" si="1"/>
        <v>1</v>
      </c>
      <c r="H13" s="6">
        <v>11378</v>
      </c>
      <c r="I13" s="7">
        <f t="shared" ref="I13:K13" si="23">H13-F13</f>
        <v>3</v>
      </c>
      <c r="J13" s="16">
        <v>11382</v>
      </c>
      <c r="K13" s="7">
        <f t="shared" si="23"/>
        <v>4</v>
      </c>
      <c r="L13" s="4">
        <v>11396</v>
      </c>
      <c r="M13" s="31">
        <f t="shared" ref="M13:Q13" si="24">L13-J13</f>
        <v>14</v>
      </c>
      <c r="N13" s="31">
        <v>11412</v>
      </c>
      <c r="O13" s="32">
        <f t="shared" si="24"/>
        <v>16</v>
      </c>
      <c r="P13" s="31">
        <v>11432</v>
      </c>
      <c r="Q13" s="32">
        <f t="shared" si="24"/>
        <v>20</v>
      </c>
      <c r="R13" s="37">
        <v>11451</v>
      </c>
      <c r="S13" s="37">
        <f t="shared" si="4"/>
        <v>19</v>
      </c>
    </row>
    <row r="14" spans="1:19">
      <c r="A14" s="16">
        <v>7</v>
      </c>
      <c r="B14" s="17" t="s">
        <v>78</v>
      </c>
      <c r="C14" s="6">
        <v>163704</v>
      </c>
      <c r="D14" s="6">
        <v>163798</v>
      </c>
      <c r="E14" s="10">
        <f t="shared" si="0"/>
        <v>94</v>
      </c>
      <c r="F14" s="11">
        <v>164818</v>
      </c>
      <c r="G14" s="7">
        <f t="shared" si="1"/>
        <v>1020</v>
      </c>
      <c r="H14" s="6">
        <v>165697</v>
      </c>
      <c r="I14" s="7">
        <f t="shared" ref="I14:K14" si="25">H14-F14</f>
        <v>879</v>
      </c>
      <c r="J14" s="16">
        <v>166576</v>
      </c>
      <c r="K14" s="7">
        <f t="shared" si="25"/>
        <v>879</v>
      </c>
      <c r="L14" s="4">
        <v>167399</v>
      </c>
      <c r="M14" s="31">
        <f t="shared" ref="M14:Q14" si="26">L14-J14</f>
        <v>823</v>
      </c>
      <c r="N14" s="31">
        <v>167399</v>
      </c>
      <c r="O14" s="32">
        <f t="shared" si="26"/>
        <v>0</v>
      </c>
      <c r="P14" s="31">
        <v>168999</v>
      </c>
      <c r="Q14" s="32">
        <f t="shared" si="26"/>
        <v>1600</v>
      </c>
      <c r="R14" s="37">
        <v>169540</v>
      </c>
      <c r="S14" s="37">
        <f t="shared" si="4"/>
        <v>541</v>
      </c>
    </row>
    <row r="15" spans="1:19">
      <c r="A15" s="16">
        <v>8</v>
      </c>
      <c r="B15" s="3" t="s">
        <v>79</v>
      </c>
      <c r="C15" s="4">
        <v>21267</v>
      </c>
      <c r="D15" s="6">
        <v>21272</v>
      </c>
      <c r="E15" s="10">
        <f t="shared" si="0"/>
        <v>5</v>
      </c>
      <c r="F15" s="11">
        <v>21323</v>
      </c>
      <c r="G15" s="7">
        <f t="shared" si="1"/>
        <v>51</v>
      </c>
      <c r="H15" s="6">
        <v>21358</v>
      </c>
      <c r="I15" s="7">
        <f t="shared" ref="I15:K15" si="27">H15-F15</f>
        <v>35</v>
      </c>
      <c r="J15" s="16">
        <v>21375</v>
      </c>
      <c r="K15" s="7">
        <f t="shared" si="27"/>
        <v>17</v>
      </c>
      <c r="L15" s="4">
        <v>21394</v>
      </c>
      <c r="M15" s="31">
        <f t="shared" ref="M15:Q15" si="28">L15-J15</f>
        <v>19</v>
      </c>
      <c r="N15" s="31">
        <v>21412</v>
      </c>
      <c r="O15" s="32">
        <f t="shared" si="28"/>
        <v>18</v>
      </c>
      <c r="P15" s="31">
        <v>21869</v>
      </c>
      <c r="Q15" s="32">
        <f t="shared" si="28"/>
        <v>457</v>
      </c>
      <c r="R15" s="37">
        <v>21887</v>
      </c>
      <c r="S15" s="37">
        <f t="shared" si="4"/>
        <v>18</v>
      </c>
    </row>
    <row r="16" spans="1:19">
      <c r="A16" s="16">
        <v>9</v>
      </c>
      <c r="B16" s="3" t="s">
        <v>80</v>
      </c>
      <c r="C16" s="6">
        <v>725</v>
      </c>
      <c r="D16" s="6">
        <v>787</v>
      </c>
      <c r="E16" s="10">
        <f t="shared" si="0"/>
        <v>62</v>
      </c>
      <c r="F16" s="11">
        <v>949</v>
      </c>
      <c r="G16" s="7">
        <f t="shared" si="1"/>
        <v>162</v>
      </c>
      <c r="H16" s="6">
        <v>1107</v>
      </c>
      <c r="I16" s="7">
        <f t="shared" ref="I16:K16" si="29">H16-F16</f>
        <v>158</v>
      </c>
      <c r="J16" s="16">
        <v>1283</v>
      </c>
      <c r="K16" s="7">
        <f t="shared" si="29"/>
        <v>176</v>
      </c>
      <c r="L16" s="4">
        <v>1464</v>
      </c>
      <c r="M16" s="31">
        <f t="shared" ref="M16:Q16" si="30">L16-J16</f>
        <v>181</v>
      </c>
      <c r="N16" s="31">
        <v>1650</v>
      </c>
      <c r="O16" s="32">
        <f t="shared" si="30"/>
        <v>186</v>
      </c>
      <c r="P16" s="31">
        <v>1664</v>
      </c>
      <c r="Q16" s="32">
        <f t="shared" si="30"/>
        <v>14</v>
      </c>
      <c r="R16" s="37">
        <v>1845</v>
      </c>
      <c r="S16" s="37">
        <f t="shared" si="4"/>
        <v>181</v>
      </c>
    </row>
    <row r="17" spans="1:19">
      <c r="A17" s="16">
        <v>10</v>
      </c>
      <c r="B17" s="16" t="s">
        <v>81</v>
      </c>
      <c r="C17" s="6">
        <v>74</v>
      </c>
      <c r="D17" s="6">
        <v>74</v>
      </c>
      <c r="E17" s="10">
        <f t="shared" si="0"/>
        <v>0</v>
      </c>
      <c r="F17" s="11">
        <v>74</v>
      </c>
      <c r="G17" s="7">
        <f t="shared" si="1"/>
        <v>0</v>
      </c>
      <c r="H17" s="6">
        <v>74</v>
      </c>
      <c r="I17" s="7">
        <f t="shared" ref="I17:K17" si="31">H17-F17</f>
        <v>0</v>
      </c>
      <c r="J17" s="16">
        <v>74</v>
      </c>
      <c r="K17" s="7">
        <f t="shared" si="31"/>
        <v>0</v>
      </c>
      <c r="L17" s="4">
        <v>74</v>
      </c>
      <c r="M17" s="31">
        <f t="shared" ref="M17:Q17" si="32">L17-J17</f>
        <v>0</v>
      </c>
      <c r="N17" s="31">
        <v>74</v>
      </c>
      <c r="O17" s="32">
        <f t="shared" si="32"/>
        <v>0</v>
      </c>
      <c r="P17" s="31">
        <v>74</v>
      </c>
      <c r="Q17" s="32">
        <f t="shared" si="32"/>
        <v>0</v>
      </c>
      <c r="R17" s="37">
        <v>74</v>
      </c>
      <c r="S17" s="37">
        <f t="shared" si="4"/>
        <v>0</v>
      </c>
    </row>
    <row r="18" spans="1:19">
      <c r="A18" s="16">
        <v>11</v>
      </c>
      <c r="B18" s="3" t="s">
        <v>82</v>
      </c>
      <c r="C18" s="6">
        <v>23047</v>
      </c>
      <c r="D18" s="6">
        <v>23171</v>
      </c>
      <c r="E18" s="10">
        <f t="shared" si="0"/>
        <v>124</v>
      </c>
      <c r="F18" s="11">
        <v>23456</v>
      </c>
      <c r="G18" s="7">
        <f t="shared" si="1"/>
        <v>285</v>
      </c>
      <c r="H18" s="6">
        <v>23862</v>
      </c>
      <c r="I18" s="7">
        <f t="shared" ref="I18:K18" si="33">H18-F18</f>
        <v>406</v>
      </c>
      <c r="J18" s="16">
        <v>24132</v>
      </c>
      <c r="K18" s="7">
        <f t="shared" si="33"/>
        <v>270</v>
      </c>
      <c r="L18" s="4">
        <v>24250</v>
      </c>
      <c r="M18" s="31">
        <f t="shared" ref="M18:Q18" si="34">L18-J18</f>
        <v>118</v>
      </c>
      <c r="N18" s="31">
        <v>24470</v>
      </c>
      <c r="O18" s="32">
        <f t="shared" si="34"/>
        <v>220</v>
      </c>
      <c r="P18" s="31">
        <v>24491</v>
      </c>
      <c r="Q18" s="32">
        <f t="shared" si="34"/>
        <v>21</v>
      </c>
      <c r="R18" s="37">
        <v>24683</v>
      </c>
      <c r="S18" s="37">
        <f t="shared" si="4"/>
        <v>192</v>
      </c>
    </row>
    <row r="19" spans="1:19">
      <c r="A19" s="16">
        <v>12</v>
      </c>
      <c r="B19" s="3" t="s">
        <v>83</v>
      </c>
      <c r="C19" s="4">
        <v>121761</v>
      </c>
      <c r="D19" s="6">
        <v>122622</v>
      </c>
      <c r="E19" s="10">
        <f t="shared" si="0"/>
        <v>861</v>
      </c>
      <c r="F19" s="11">
        <v>123291</v>
      </c>
      <c r="G19" s="7">
        <f t="shared" si="1"/>
        <v>669</v>
      </c>
      <c r="H19" s="6">
        <v>124334</v>
      </c>
      <c r="I19" s="7">
        <f t="shared" ref="I19:K19" si="35">H19-F19</f>
        <v>1043</v>
      </c>
      <c r="J19" s="16">
        <v>124834</v>
      </c>
      <c r="K19" s="7">
        <f t="shared" si="35"/>
        <v>500</v>
      </c>
      <c r="L19" s="4">
        <v>125332</v>
      </c>
      <c r="M19" s="31">
        <f t="shared" ref="M19:Q19" si="36">L19-J19</f>
        <v>498</v>
      </c>
      <c r="N19" s="31">
        <v>125804</v>
      </c>
      <c r="O19" s="32">
        <f t="shared" si="36"/>
        <v>472</v>
      </c>
      <c r="P19" s="31">
        <v>126072</v>
      </c>
      <c r="Q19" s="32">
        <f t="shared" si="36"/>
        <v>268</v>
      </c>
      <c r="R19" s="37">
        <v>126783</v>
      </c>
      <c r="S19" s="37">
        <f t="shared" si="4"/>
        <v>711</v>
      </c>
    </row>
    <row r="20" spans="1:19">
      <c r="A20" s="16">
        <v>13</v>
      </c>
      <c r="B20" s="3" t="s">
        <v>84</v>
      </c>
      <c r="C20" s="4">
        <v>77873</v>
      </c>
      <c r="D20" s="6">
        <v>77918</v>
      </c>
      <c r="E20" s="10">
        <f t="shared" si="0"/>
        <v>45</v>
      </c>
      <c r="F20" s="11">
        <v>78326</v>
      </c>
      <c r="G20" s="7">
        <f t="shared" si="1"/>
        <v>408</v>
      </c>
      <c r="H20" s="6">
        <v>78645</v>
      </c>
      <c r="I20" s="7">
        <f t="shared" ref="I20:K20" si="37">H20-F20</f>
        <v>319</v>
      </c>
      <c r="J20" s="16">
        <v>79138</v>
      </c>
      <c r="K20" s="7">
        <f t="shared" si="37"/>
        <v>493</v>
      </c>
      <c r="L20" s="4">
        <v>79420</v>
      </c>
      <c r="M20" s="31">
        <f t="shared" ref="M20:Q20" si="38">L20-J20</f>
        <v>282</v>
      </c>
      <c r="N20" s="31">
        <v>79738</v>
      </c>
      <c r="O20" s="32">
        <f t="shared" si="38"/>
        <v>318</v>
      </c>
      <c r="P20" s="31">
        <v>79912</v>
      </c>
      <c r="Q20" s="32">
        <f t="shared" si="38"/>
        <v>174</v>
      </c>
      <c r="R20" s="37">
        <v>80521</v>
      </c>
      <c r="S20" s="37">
        <f t="shared" si="4"/>
        <v>609</v>
      </c>
    </row>
    <row r="21" spans="1:19">
      <c r="A21" s="16">
        <v>14</v>
      </c>
      <c r="B21" s="3" t="s">
        <v>85</v>
      </c>
      <c r="C21" s="6">
        <v>26633</v>
      </c>
      <c r="D21" s="6">
        <v>26851</v>
      </c>
      <c r="E21" s="10">
        <f t="shared" si="0"/>
        <v>218</v>
      </c>
      <c r="F21" s="11">
        <v>27128</v>
      </c>
      <c r="G21" s="7">
        <f t="shared" si="1"/>
        <v>277</v>
      </c>
      <c r="H21" s="6">
        <v>27381</v>
      </c>
      <c r="I21" s="7">
        <f t="shared" ref="I21:K21" si="39">H21-F21</f>
        <v>253</v>
      </c>
      <c r="J21" s="16">
        <v>27632</v>
      </c>
      <c r="K21" s="7">
        <f t="shared" si="39"/>
        <v>251</v>
      </c>
      <c r="L21" s="4">
        <v>27920</v>
      </c>
      <c r="M21" s="31">
        <f t="shared" ref="M21:Q21" si="40">L21-J21</f>
        <v>288</v>
      </c>
      <c r="N21" s="31">
        <v>28265</v>
      </c>
      <c r="O21" s="32">
        <f t="shared" si="40"/>
        <v>345</v>
      </c>
      <c r="P21" s="31">
        <v>28494</v>
      </c>
      <c r="Q21" s="32">
        <f t="shared" si="40"/>
        <v>229</v>
      </c>
      <c r="R21" s="37">
        <v>28876</v>
      </c>
      <c r="S21" s="37">
        <f t="shared" si="4"/>
        <v>382</v>
      </c>
    </row>
    <row r="22" spans="1:19">
      <c r="A22" s="16">
        <v>15</v>
      </c>
      <c r="B22" s="17" t="s">
        <v>86</v>
      </c>
      <c r="C22" s="4">
        <v>30961</v>
      </c>
      <c r="D22" s="6">
        <v>31249</v>
      </c>
      <c r="E22" s="10">
        <f t="shared" si="0"/>
        <v>288</v>
      </c>
      <c r="F22" s="11">
        <v>31562</v>
      </c>
      <c r="G22" s="7">
        <f t="shared" si="1"/>
        <v>313</v>
      </c>
      <c r="H22" s="6">
        <v>31877</v>
      </c>
      <c r="I22" s="7">
        <f t="shared" ref="I22:K22" si="41">H22-F22</f>
        <v>315</v>
      </c>
      <c r="J22" s="16">
        <v>32288</v>
      </c>
      <c r="K22" s="7">
        <f t="shared" si="41"/>
        <v>411</v>
      </c>
      <c r="L22" s="4">
        <v>32752</v>
      </c>
      <c r="M22" s="31">
        <f t="shared" ref="M22:Q22" si="42">L22-J22</f>
        <v>464</v>
      </c>
      <c r="N22" s="31">
        <v>33530</v>
      </c>
      <c r="O22" s="32">
        <f t="shared" si="42"/>
        <v>778</v>
      </c>
      <c r="P22" s="31">
        <v>34033</v>
      </c>
      <c r="Q22" s="32">
        <f t="shared" si="42"/>
        <v>503</v>
      </c>
      <c r="R22" s="37">
        <v>34634</v>
      </c>
      <c r="S22" s="37">
        <f t="shared" si="4"/>
        <v>601</v>
      </c>
    </row>
    <row r="23" spans="1:19">
      <c r="A23" s="16">
        <v>16</v>
      </c>
      <c r="B23" s="3" t="s">
        <v>87</v>
      </c>
      <c r="C23" s="4">
        <v>795</v>
      </c>
      <c r="D23" s="6">
        <v>800</v>
      </c>
      <c r="E23" s="10">
        <f t="shared" si="0"/>
        <v>5</v>
      </c>
      <c r="F23" s="11">
        <v>802</v>
      </c>
      <c r="G23" s="7">
        <f t="shared" si="1"/>
        <v>2</v>
      </c>
      <c r="H23" s="6">
        <v>806</v>
      </c>
      <c r="I23" s="7">
        <f t="shared" ref="I23:K23" si="43">H23-F23</f>
        <v>4</v>
      </c>
      <c r="J23" s="16">
        <v>810</v>
      </c>
      <c r="K23" s="7">
        <f t="shared" si="43"/>
        <v>4</v>
      </c>
      <c r="L23" s="4">
        <v>814</v>
      </c>
      <c r="M23" s="31">
        <f t="shared" ref="M23:Q23" si="44">L23-J23</f>
        <v>4</v>
      </c>
      <c r="N23" s="31">
        <v>830</v>
      </c>
      <c r="O23" s="32">
        <f t="shared" si="44"/>
        <v>16</v>
      </c>
      <c r="P23" s="31">
        <v>845</v>
      </c>
      <c r="Q23" s="32">
        <f t="shared" si="44"/>
        <v>15</v>
      </c>
      <c r="R23" s="37">
        <v>889</v>
      </c>
      <c r="S23" s="37">
        <f t="shared" si="4"/>
        <v>44</v>
      </c>
    </row>
    <row r="24" spans="1:19">
      <c r="A24" s="16">
        <v>17</v>
      </c>
      <c r="B24" s="18" t="s">
        <v>88</v>
      </c>
      <c r="C24" s="4">
        <v>39769</v>
      </c>
      <c r="D24" s="6">
        <v>39769</v>
      </c>
      <c r="E24" s="10">
        <f t="shared" si="0"/>
        <v>0</v>
      </c>
      <c r="F24" s="11">
        <v>39769</v>
      </c>
      <c r="G24" s="7">
        <f t="shared" si="1"/>
        <v>0</v>
      </c>
      <c r="H24" s="6">
        <v>39769</v>
      </c>
      <c r="I24" s="7">
        <f t="shared" ref="I24:K24" si="45">H24-F24</f>
        <v>0</v>
      </c>
      <c r="J24" s="16">
        <v>39769</v>
      </c>
      <c r="K24" s="7">
        <f t="shared" si="45"/>
        <v>0</v>
      </c>
      <c r="L24" s="4">
        <v>39769</v>
      </c>
      <c r="M24" s="31">
        <f t="shared" ref="M24:Q24" si="46">L24-J24</f>
        <v>0</v>
      </c>
      <c r="N24" s="31">
        <v>39769</v>
      </c>
      <c r="O24" s="32">
        <f t="shared" si="46"/>
        <v>0</v>
      </c>
      <c r="P24" s="31">
        <v>39769</v>
      </c>
      <c r="Q24" s="32">
        <f t="shared" si="46"/>
        <v>0</v>
      </c>
      <c r="R24" s="37">
        <v>39769</v>
      </c>
      <c r="S24" s="37">
        <f t="shared" si="4"/>
        <v>0</v>
      </c>
    </row>
    <row r="25" spans="1:19">
      <c r="A25" s="16">
        <v>18</v>
      </c>
      <c r="B25" s="18" t="s">
        <v>89</v>
      </c>
      <c r="C25" s="4">
        <v>44834</v>
      </c>
      <c r="D25" s="6">
        <v>47591</v>
      </c>
      <c r="E25" s="10">
        <f t="shared" si="0"/>
        <v>2757</v>
      </c>
      <c r="F25" s="11">
        <v>49955</v>
      </c>
      <c r="G25" s="7">
        <f t="shared" si="1"/>
        <v>2364</v>
      </c>
      <c r="H25" s="6">
        <v>50272</v>
      </c>
      <c r="I25" s="7">
        <f t="shared" ref="I25:K25" si="47">H25-F25</f>
        <v>317</v>
      </c>
      <c r="J25" s="16">
        <v>50808</v>
      </c>
      <c r="K25" s="7">
        <f t="shared" si="47"/>
        <v>536</v>
      </c>
      <c r="L25" s="4">
        <v>51400</v>
      </c>
      <c r="M25" s="31">
        <f t="shared" ref="M25:Q25" si="48">L25-J25</f>
        <v>592</v>
      </c>
      <c r="N25" s="31">
        <v>51891</v>
      </c>
      <c r="O25" s="32">
        <f t="shared" si="48"/>
        <v>491</v>
      </c>
      <c r="P25" s="31">
        <v>52193</v>
      </c>
      <c r="Q25" s="32">
        <f t="shared" si="48"/>
        <v>302</v>
      </c>
      <c r="R25" s="37">
        <v>53594</v>
      </c>
      <c r="S25" s="37">
        <f t="shared" si="4"/>
        <v>1401</v>
      </c>
    </row>
    <row r="26" spans="1:19">
      <c r="A26" s="16">
        <v>19</v>
      </c>
      <c r="B26" s="18" t="s">
        <v>90</v>
      </c>
      <c r="C26" s="4">
        <v>253</v>
      </c>
      <c r="D26" s="6">
        <v>263</v>
      </c>
      <c r="E26" s="10">
        <f t="shared" si="0"/>
        <v>10</v>
      </c>
      <c r="F26" s="11">
        <v>275</v>
      </c>
      <c r="G26" s="7">
        <f t="shared" si="1"/>
        <v>12</v>
      </c>
      <c r="H26" s="6">
        <v>295</v>
      </c>
      <c r="I26" s="7">
        <f t="shared" ref="I26:K26" si="49">H26-F26</f>
        <v>20</v>
      </c>
      <c r="J26" s="16">
        <v>315</v>
      </c>
      <c r="K26" s="7">
        <f t="shared" si="49"/>
        <v>20</v>
      </c>
      <c r="L26" s="4">
        <v>347</v>
      </c>
      <c r="M26" s="31">
        <f t="shared" ref="M26:Q26" si="50">L26-J26</f>
        <v>32</v>
      </c>
      <c r="N26" s="31">
        <v>405</v>
      </c>
      <c r="O26" s="32">
        <f t="shared" si="50"/>
        <v>58</v>
      </c>
      <c r="P26" s="31">
        <v>428</v>
      </c>
      <c r="Q26" s="32">
        <f t="shared" si="50"/>
        <v>23</v>
      </c>
      <c r="R26" s="37">
        <v>454</v>
      </c>
      <c r="S26" s="37">
        <f t="shared" si="4"/>
        <v>26</v>
      </c>
    </row>
    <row r="27" spans="1:19">
      <c r="A27" s="16">
        <v>20</v>
      </c>
      <c r="B27" s="18" t="s">
        <v>91</v>
      </c>
      <c r="C27" s="4">
        <v>59718</v>
      </c>
      <c r="D27" s="6">
        <v>60797</v>
      </c>
      <c r="E27" s="10">
        <f t="shared" si="0"/>
        <v>1079</v>
      </c>
      <c r="F27" s="11">
        <v>63055</v>
      </c>
      <c r="G27" s="7">
        <f t="shared" si="1"/>
        <v>2258</v>
      </c>
      <c r="H27" s="6">
        <v>63107</v>
      </c>
      <c r="I27" s="7">
        <f t="shared" ref="I27:K27" si="51">H27-F27</f>
        <v>52</v>
      </c>
      <c r="J27" s="16">
        <v>63213</v>
      </c>
      <c r="K27" s="7">
        <f t="shared" si="51"/>
        <v>106</v>
      </c>
      <c r="L27" s="4">
        <v>63248</v>
      </c>
      <c r="M27" s="31">
        <f t="shared" ref="M27:Q27" si="52">L27-J27</f>
        <v>35</v>
      </c>
      <c r="N27" s="31">
        <v>63299</v>
      </c>
      <c r="O27" s="32">
        <f t="shared" si="52"/>
        <v>51</v>
      </c>
      <c r="P27" s="31">
        <v>63326</v>
      </c>
      <c r="Q27" s="32">
        <f t="shared" si="52"/>
        <v>27</v>
      </c>
      <c r="R27" s="37">
        <v>63408</v>
      </c>
      <c r="S27" s="37">
        <f t="shared" si="4"/>
        <v>82</v>
      </c>
    </row>
    <row r="28" spans="1:19">
      <c r="A28" s="16">
        <v>21</v>
      </c>
      <c r="B28" s="3" t="s">
        <v>92</v>
      </c>
      <c r="C28" s="4">
        <v>663</v>
      </c>
      <c r="D28" s="6">
        <v>663</v>
      </c>
      <c r="E28" s="10">
        <f t="shared" si="0"/>
        <v>0</v>
      </c>
      <c r="F28" s="11">
        <v>663</v>
      </c>
      <c r="G28" s="7">
        <f t="shared" si="1"/>
        <v>0</v>
      </c>
      <c r="H28" s="6">
        <v>663</v>
      </c>
      <c r="I28" s="7">
        <f t="shared" ref="I28:K28" si="53">H28-F28</f>
        <v>0</v>
      </c>
      <c r="J28" s="16">
        <v>663</v>
      </c>
      <c r="K28" s="7">
        <f t="shared" si="53"/>
        <v>0</v>
      </c>
      <c r="L28" s="4">
        <v>663</v>
      </c>
      <c r="M28" s="31">
        <f t="shared" ref="M28:Q28" si="54">L28-J28</f>
        <v>0</v>
      </c>
      <c r="N28" s="31">
        <v>663</v>
      </c>
      <c r="O28" s="32">
        <f t="shared" si="54"/>
        <v>0</v>
      </c>
      <c r="P28" s="31">
        <v>708</v>
      </c>
      <c r="Q28" s="32">
        <f t="shared" si="54"/>
        <v>45</v>
      </c>
      <c r="R28" s="37">
        <v>719</v>
      </c>
      <c r="S28" s="37">
        <f t="shared" si="4"/>
        <v>11</v>
      </c>
    </row>
    <row r="29" spans="1:19">
      <c r="A29" s="16">
        <v>22</v>
      </c>
      <c r="B29" s="3" t="s">
        <v>93</v>
      </c>
      <c r="C29" s="4">
        <v>186539</v>
      </c>
      <c r="D29" s="6">
        <v>188089</v>
      </c>
      <c r="E29" s="10">
        <f t="shared" si="0"/>
        <v>1550</v>
      </c>
      <c r="F29" s="11">
        <v>190915</v>
      </c>
      <c r="G29" s="7">
        <f t="shared" si="1"/>
        <v>2826</v>
      </c>
      <c r="H29" s="6">
        <v>193879</v>
      </c>
      <c r="I29" s="7">
        <f t="shared" ref="I29:K29" si="55">H29-F29</f>
        <v>2964</v>
      </c>
      <c r="J29" s="16">
        <v>197871</v>
      </c>
      <c r="K29" s="7">
        <f t="shared" si="55"/>
        <v>3992</v>
      </c>
      <c r="L29" s="4">
        <v>200740</v>
      </c>
      <c r="M29" s="31">
        <f t="shared" ref="M29:Q29" si="56">L29-J29</f>
        <v>2869</v>
      </c>
      <c r="N29" s="31">
        <v>204582</v>
      </c>
      <c r="O29" s="32">
        <f t="shared" si="56"/>
        <v>3842</v>
      </c>
      <c r="P29" s="31">
        <v>206981</v>
      </c>
      <c r="Q29" s="32">
        <f t="shared" si="56"/>
        <v>2399</v>
      </c>
      <c r="R29" s="37">
        <v>209924</v>
      </c>
      <c r="S29" s="37">
        <f t="shared" si="4"/>
        <v>2943</v>
      </c>
    </row>
    <row r="30" spans="1:19">
      <c r="A30" s="16">
        <v>23</v>
      </c>
      <c r="B30" s="3" t="s">
        <v>94</v>
      </c>
      <c r="C30" s="4">
        <v>744</v>
      </c>
      <c r="D30" s="6">
        <v>751</v>
      </c>
      <c r="E30" s="10">
        <f t="shared" si="0"/>
        <v>7</v>
      </c>
      <c r="F30" s="11">
        <v>772</v>
      </c>
      <c r="G30" s="7">
        <f t="shared" si="1"/>
        <v>21</v>
      </c>
      <c r="H30" s="6">
        <v>795</v>
      </c>
      <c r="I30" s="7">
        <f t="shared" ref="I30:K30" si="57">H30-F30</f>
        <v>23</v>
      </c>
      <c r="J30" s="16">
        <v>815</v>
      </c>
      <c r="K30" s="7">
        <f t="shared" si="57"/>
        <v>20</v>
      </c>
      <c r="L30" s="4">
        <v>865</v>
      </c>
      <c r="M30" s="31">
        <f t="shared" ref="M30:Q30" si="58">L30-J30</f>
        <v>50</v>
      </c>
      <c r="N30" s="31">
        <v>908</v>
      </c>
      <c r="O30" s="32">
        <f t="shared" si="58"/>
        <v>43</v>
      </c>
      <c r="P30" s="31">
        <v>927</v>
      </c>
      <c r="Q30" s="32">
        <f t="shared" si="58"/>
        <v>19</v>
      </c>
      <c r="R30" s="37">
        <v>958</v>
      </c>
      <c r="S30" s="37">
        <f t="shared" si="4"/>
        <v>31</v>
      </c>
    </row>
    <row r="31" spans="1:19">
      <c r="A31" s="16">
        <v>24</v>
      </c>
      <c r="B31" s="9" t="s">
        <v>95</v>
      </c>
      <c r="C31" s="4">
        <v>8407</v>
      </c>
      <c r="D31" s="6">
        <v>8546</v>
      </c>
      <c r="E31" s="10">
        <f t="shared" si="0"/>
        <v>139</v>
      </c>
      <c r="F31" s="11">
        <v>9574</v>
      </c>
      <c r="G31" s="7">
        <f t="shared" si="1"/>
        <v>1028</v>
      </c>
      <c r="H31" s="6">
        <v>10619</v>
      </c>
      <c r="I31" s="7">
        <f t="shared" ref="I31:K31" si="59">H31-F31</f>
        <v>1045</v>
      </c>
      <c r="J31" s="16">
        <v>11698</v>
      </c>
      <c r="K31" s="7">
        <f t="shared" si="59"/>
        <v>1079</v>
      </c>
      <c r="L31" s="4">
        <v>12622</v>
      </c>
      <c r="M31" s="31">
        <f t="shared" ref="M31:Q31" si="60">L31-J31</f>
        <v>924</v>
      </c>
      <c r="N31" s="31">
        <v>13060</v>
      </c>
      <c r="O31" s="32">
        <f t="shared" si="60"/>
        <v>438</v>
      </c>
      <c r="P31" s="31">
        <v>13128</v>
      </c>
      <c r="Q31" s="32">
        <f t="shared" si="60"/>
        <v>68</v>
      </c>
      <c r="R31" s="37">
        <v>14024</v>
      </c>
      <c r="S31" s="37">
        <f t="shared" si="4"/>
        <v>896</v>
      </c>
    </row>
    <row r="32" spans="1:19">
      <c r="A32" s="16">
        <v>25</v>
      </c>
      <c r="B32" s="19" t="s">
        <v>96</v>
      </c>
      <c r="C32" s="4">
        <v>9663</v>
      </c>
      <c r="D32" s="6">
        <v>10012</v>
      </c>
      <c r="E32" s="10">
        <f t="shared" si="0"/>
        <v>349</v>
      </c>
      <c r="F32" s="11">
        <v>11090</v>
      </c>
      <c r="G32" s="7">
        <f t="shared" si="1"/>
        <v>1078</v>
      </c>
      <c r="H32" s="6">
        <v>11621</v>
      </c>
      <c r="I32" s="7">
        <f t="shared" ref="I32:K32" si="61">H32-F32</f>
        <v>531</v>
      </c>
      <c r="J32" s="16">
        <v>12395</v>
      </c>
      <c r="K32" s="7">
        <f t="shared" si="61"/>
        <v>774</v>
      </c>
      <c r="L32" s="4">
        <v>13100</v>
      </c>
      <c r="M32" s="31">
        <f t="shared" ref="M32:Q32" si="62">L32-J32</f>
        <v>705</v>
      </c>
      <c r="N32" s="31">
        <v>13578</v>
      </c>
      <c r="O32" s="32">
        <f t="shared" si="62"/>
        <v>478</v>
      </c>
      <c r="P32" s="31">
        <v>14023</v>
      </c>
      <c r="Q32" s="32">
        <f t="shared" si="62"/>
        <v>445</v>
      </c>
      <c r="R32" s="37">
        <v>14984</v>
      </c>
      <c r="S32" s="37">
        <f t="shared" si="4"/>
        <v>961</v>
      </c>
    </row>
    <row r="33" spans="1:19">
      <c r="A33" s="16">
        <v>26</v>
      </c>
      <c r="B33" s="9" t="s">
        <v>97</v>
      </c>
      <c r="C33" s="4">
        <v>4372</v>
      </c>
      <c r="D33" s="6">
        <v>4472</v>
      </c>
      <c r="E33" s="10">
        <f t="shared" si="0"/>
        <v>100</v>
      </c>
      <c r="F33" s="11">
        <v>4917</v>
      </c>
      <c r="G33" s="7">
        <f t="shared" si="1"/>
        <v>445</v>
      </c>
      <c r="H33" s="6">
        <v>5333</v>
      </c>
      <c r="I33" s="7">
        <f t="shared" ref="I33:K33" si="63">H33-F33</f>
        <v>416</v>
      </c>
      <c r="J33" s="16">
        <v>5739</v>
      </c>
      <c r="K33" s="7">
        <f t="shared" si="63"/>
        <v>406</v>
      </c>
      <c r="L33" s="4">
        <v>6105</v>
      </c>
      <c r="M33" s="31">
        <f t="shared" ref="M33:Q33" si="64">L33-J33</f>
        <v>366</v>
      </c>
      <c r="N33" s="31">
        <v>6253</v>
      </c>
      <c r="O33" s="32">
        <f t="shared" si="64"/>
        <v>148</v>
      </c>
      <c r="P33" s="31">
        <v>6293</v>
      </c>
      <c r="Q33" s="32">
        <f t="shared" si="64"/>
        <v>40</v>
      </c>
      <c r="R33" s="37">
        <v>6676</v>
      </c>
      <c r="S33" s="37">
        <f t="shared" si="4"/>
        <v>383</v>
      </c>
    </row>
    <row r="34" spans="1:19">
      <c r="A34" s="16">
        <v>27</v>
      </c>
      <c r="B34" s="19" t="s">
        <v>98</v>
      </c>
      <c r="C34" s="4">
        <v>13145</v>
      </c>
      <c r="D34" s="6">
        <v>13238</v>
      </c>
      <c r="E34" s="10">
        <f t="shared" si="0"/>
        <v>93</v>
      </c>
      <c r="F34" s="20">
        <v>13930</v>
      </c>
      <c r="G34" s="7">
        <f t="shared" si="1"/>
        <v>692</v>
      </c>
      <c r="H34" s="6">
        <v>13930</v>
      </c>
      <c r="I34" s="7">
        <f t="shared" ref="I34:K34" si="65">H34-F34</f>
        <v>0</v>
      </c>
      <c r="J34" s="16">
        <v>13930</v>
      </c>
      <c r="K34" s="7">
        <f t="shared" si="65"/>
        <v>0</v>
      </c>
      <c r="L34" s="4">
        <v>13930</v>
      </c>
      <c r="M34" s="31">
        <f t="shared" ref="M34:Q34" si="66">L34-J34</f>
        <v>0</v>
      </c>
      <c r="N34" s="31">
        <v>13930</v>
      </c>
      <c r="O34" s="32">
        <f t="shared" si="66"/>
        <v>0</v>
      </c>
      <c r="P34" s="31">
        <v>13930</v>
      </c>
      <c r="Q34" s="32">
        <f t="shared" si="66"/>
        <v>0</v>
      </c>
      <c r="R34" s="37">
        <v>13930</v>
      </c>
      <c r="S34" s="37">
        <f t="shared" si="4"/>
        <v>0</v>
      </c>
    </row>
    <row r="35" spans="1:19">
      <c r="A35" s="16">
        <v>28</v>
      </c>
      <c r="B35" s="3" t="s">
        <v>99</v>
      </c>
      <c r="C35" s="4">
        <v>11322</v>
      </c>
      <c r="D35" s="6">
        <v>11326</v>
      </c>
      <c r="E35" s="10">
        <f t="shared" si="0"/>
        <v>4</v>
      </c>
      <c r="F35" s="20">
        <v>11383</v>
      </c>
      <c r="G35" s="7">
        <f t="shared" si="1"/>
        <v>57</v>
      </c>
      <c r="H35" s="6">
        <v>11482</v>
      </c>
      <c r="I35" s="7">
        <f t="shared" ref="I35:K35" si="67">H35-F35</f>
        <v>99</v>
      </c>
      <c r="J35" s="16">
        <v>11608</v>
      </c>
      <c r="K35" s="7">
        <f t="shared" si="67"/>
        <v>126</v>
      </c>
      <c r="L35" s="4">
        <v>11746</v>
      </c>
      <c r="M35" s="31">
        <f t="shared" ref="M35:Q35" si="68">L35-J35</f>
        <v>138</v>
      </c>
      <c r="N35" s="31">
        <v>11754</v>
      </c>
      <c r="O35" s="32">
        <f t="shared" si="68"/>
        <v>8</v>
      </c>
      <c r="P35" s="31">
        <v>11862</v>
      </c>
      <c r="Q35" s="32">
        <f t="shared" si="68"/>
        <v>108</v>
      </c>
      <c r="R35" s="37">
        <v>12017</v>
      </c>
      <c r="S35" s="37">
        <f t="shared" si="4"/>
        <v>155</v>
      </c>
    </row>
    <row r="36" spans="1:19">
      <c r="A36" s="16">
        <v>29</v>
      </c>
      <c r="B36" s="17" t="s">
        <v>100</v>
      </c>
      <c r="C36" s="21">
        <v>515159</v>
      </c>
      <c r="D36" s="6">
        <v>517126</v>
      </c>
      <c r="E36" s="10">
        <f t="shared" si="0"/>
        <v>1967</v>
      </c>
      <c r="F36" s="20">
        <v>523052</v>
      </c>
      <c r="G36" s="7">
        <f t="shared" si="1"/>
        <v>5926</v>
      </c>
      <c r="H36" s="6">
        <v>528314</v>
      </c>
      <c r="I36" s="7">
        <f t="shared" ref="I36:K36" si="69">H36-F36</f>
        <v>5262</v>
      </c>
      <c r="J36" s="16">
        <v>534233</v>
      </c>
      <c r="K36" s="7">
        <f t="shared" si="69"/>
        <v>5919</v>
      </c>
      <c r="L36" s="4">
        <v>539429</v>
      </c>
      <c r="M36" s="31">
        <f t="shared" ref="M36:Q36" si="70">L36-J36</f>
        <v>5196</v>
      </c>
      <c r="N36" s="31">
        <v>541887</v>
      </c>
      <c r="O36" s="32">
        <f t="shared" si="70"/>
        <v>2458</v>
      </c>
      <c r="P36" s="31">
        <v>543099</v>
      </c>
      <c r="Q36" s="32">
        <f t="shared" si="70"/>
        <v>1212</v>
      </c>
      <c r="R36" s="37">
        <v>549313</v>
      </c>
      <c r="S36" s="37">
        <f t="shared" si="4"/>
        <v>6214</v>
      </c>
    </row>
    <row r="37" spans="1:19">
      <c r="A37" s="16">
        <v>30</v>
      </c>
      <c r="B37" s="3" t="s">
        <v>101</v>
      </c>
      <c r="C37" s="4">
        <v>40070</v>
      </c>
      <c r="D37" s="6">
        <v>40145</v>
      </c>
      <c r="E37" s="10">
        <f t="shared" si="0"/>
        <v>75</v>
      </c>
      <c r="F37" s="11">
        <v>40957</v>
      </c>
      <c r="G37" s="7">
        <f t="shared" si="1"/>
        <v>812</v>
      </c>
      <c r="H37" s="6">
        <v>41681</v>
      </c>
      <c r="I37" s="7">
        <f t="shared" ref="I37:K37" si="71">H37-F37</f>
        <v>724</v>
      </c>
      <c r="J37" s="16">
        <v>42349</v>
      </c>
      <c r="K37" s="7">
        <f t="shared" si="71"/>
        <v>668</v>
      </c>
      <c r="L37" s="4">
        <v>43258</v>
      </c>
      <c r="M37" s="31">
        <f t="shared" ref="M37:Q37" si="72">L37-J37</f>
        <v>909</v>
      </c>
      <c r="N37" s="31">
        <v>43741</v>
      </c>
      <c r="O37" s="32">
        <f t="shared" si="72"/>
        <v>483</v>
      </c>
      <c r="P37" s="31">
        <v>43771</v>
      </c>
      <c r="Q37" s="32">
        <f t="shared" si="72"/>
        <v>30</v>
      </c>
      <c r="R37" s="37">
        <v>44106</v>
      </c>
      <c r="S37" s="37">
        <f t="shared" si="4"/>
        <v>335</v>
      </c>
    </row>
    <row r="38" spans="1:19">
      <c r="A38" s="16">
        <v>31</v>
      </c>
      <c r="B38" s="16" t="s">
        <v>102</v>
      </c>
      <c r="C38" s="4">
        <v>225042</v>
      </c>
      <c r="D38" s="6">
        <v>225881</v>
      </c>
      <c r="E38" s="10">
        <f t="shared" si="0"/>
        <v>839</v>
      </c>
      <c r="F38" s="11">
        <v>227090</v>
      </c>
      <c r="G38" s="7">
        <f t="shared" si="1"/>
        <v>1209</v>
      </c>
      <c r="H38" s="6">
        <v>228174</v>
      </c>
      <c r="I38" s="7">
        <f t="shared" ref="I38:K38" si="73">H38-F38</f>
        <v>1084</v>
      </c>
      <c r="J38" s="16">
        <v>229452</v>
      </c>
      <c r="K38" s="7">
        <f t="shared" si="73"/>
        <v>1278</v>
      </c>
      <c r="L38" s="4">
        <v>230696</v>
      </c>
      <c r="M38" s="31">
        <f t="shared" ref="M38:Q38" si="74">L38-J38</f>
        <v>1244</v>
      </c>
      <c r="N38" s="31">
        <v>231657</v>
      </c>
      <c r="O38" s="32">
        <f t="shared" si="74"/>
        <v>961</v>
      </c>
      <c r="P38" s="31">
        <v>232429</v>
      </c>
      <c r="Q38" s="32">
        <f t="shared" si="74"/>
        <v>772</v>
      </c>
      <c r="R38" s="37">
        <v>233762</v>
      </c>
      <c r="S38" s="37">
        <f t="shared" si="4"/>
        <v>1333</v>
      </c>
    </row>
    <row r="39" spans="1:19">
      <c r="A39" s="16">
        <v>32</v>
      </c>
      <c r="B39" s="3" t="s">
        <v>103</v>
      </c>
      <c r="C39" s="4">
        <v>92733</v>
      </c>
      <c r="D39" s="6">
        <v>92926</v>
      </c>
      <c r="E39" s="10">
        <f t="shared" si="0"/>
        <v>193</v>
      </c>
      <c r="F39" s="11">
        <v>93492</v>
      </c>
      <c r="G39" s="7">
        <f t="shared" si="1"/>
        <v>566</v>
      </c>
      <c r="H39" s="6">
        <v>93967</v>
      </c>
      <c r="I39" s="7">
        <f t="shared" ref="I39:K39" si="75">H39-F39</f>
        <v>475</v>
      </c>
      <c r="J39" s="16">
        <v>94349</v>
      </c>
      <c r="K39" s="7">
        <f t="shared" si="75"/>
        <v>382</v>
      </c>
      <c r="L39" s="4">
        <v>94624</v>
      </c>
      <c r="M39" s="31">
        <f t="shared" ref="M39:Q39" si="76">L39-J39</f>
        <v>275</v>
      </c>
      <c r="N39" s="31">
        <v>94859</v>
      </c>
      <c r="O39" s="32">
        <f t="shared" si="76"/>
        <v>235</v>
      </c>
      <c r="P39" s="31">
        <v>94902</v>
      </c>
      <c r="Q39" s="32">
        <f t="shared" si="76"/>
        <v>43</v>
      </c>
      <c r="R39" s="37">
        <v>95398</v>
      </c>
      <c r="S39" s="37">
        <f t="shared" si="4"/>
        <v>496</v>
      </c>
    </row>
    <row r="40" spans="1:19">
      <c r="A40" s="16">
        <v>33</v>
      </c>
      <c r="B40" s="3" t="s">
        <v>104</v>
      </c>
      <c r="C40" s="4">
        <v>9784</v>
      </c>
      <c r="D40" s="6">
        <v>9795</v>
      </c>
      <c r="E40" s="10">
        <f t="shared" si="0"/>
        <v>11</v>
      </c>
      <c r="F40" s="20">
        <v>9853</v>
      </c>
      <c r="G40" s="7">
        <f t="shared" si="1"/>
        <v>58</v>
      </c>
      <c r="H40" s="6">
        <v>9909</v>
      </c>
      <c r="I40" s="7">
        <f t="shared" ref="I40:K40" si="77">H40-F40</f>
        <v>56</v>
      </c>
      <c r="J40" s="16">
        <v>9974</v>
      </c>
      <c r="K40" s="7">
        <f t="shared" si="77"/>
        <v>65</v>
      </c>
      <c r="L40" s="4">
        <v>10009</v>
      </c>
      <c r="M40" s="31">
        <f t="shared" ref="M40:Q40" si="78">L40-J40</f>
        <v>35</v>
      </c>
      <c r="N40" s="31">
        <v>10041</v>
      </c>
      <c r="O40" s="32">
        <f t="shared" si="78"/>
        <v>32</v>
      </c>
      <c r="P40" s="31">
        <v>10044</v>
      </c>
      <c r="Q40" s="32">
        <f t="shared" si="78"/>
        <v>3</v>
      </c>
      <c r="R40" s="37">
        <v>10085</v>
      </c>
      <c r="S40" s="37">
        <f t="shared" si="4"/>
        <v>41</v>
      </c>
    </row>
    <row r="41" spans="1:19">
      <c r="A41" s="16">
        <v>34</v>
      </c>
      <c r="B41" s="3" t="s">
        <v>105</v>
      </c>
      <c r="C41" s="4">
        <v>10548</v>
      </c>
      <c r="D41" s="6">
        <v>10613</v>
      </c>
      <c r="E41" s="10">
        <f t="shared" si="0"/>
        <v>65</v>
      </c>
      <c r="F41" s="11">
        <v>10738</v>
      </c>
      <c r="G41" s="7">
        <f t="shared" si="1"/>
        <v>125</v>
      </c>
      <c r="H41" s="6">
        <v>10851</v>
      </c>
      <c r="I41" s="7">
        <f t="shared" ref="I41:K41" si="79">H41-F41</f>
        <v>113</v>
      </c>
      <c r="J41" s="16">
        <v>11022</v>
      </c>
      <c r="K41" s="7">
        <f t="shared" si="79"/>
        <v>171</v>
      </c>
      <c r="L41" s="4">
        <v>11166</v>
      </c>
      <c r="M41" s="31">
        <f t="shared" ref="M41:Q41" si="80">L41-J41</f>
        <v>144</v>
      </c>
      <c r="N41" s="31">
        <v>11280</v>
      </c>
      <c r="O41" s="32">
        <f t="shared" si="80"/>
        <v>114</v>
      </c>
      <c r="P41" s="31">
        <v>11329</v>
      </c>
      <c r="Q41" s="32">
        <f t="shared" si="80"/>
        <v>49</v>
      </c>
      <c r="R41" s="37">
        <v>11423</v>
      </c>
      <c r="S41" s="37">
        <f t="shared" si="4"/>
        <v>94</v>
      </c>
    </row>
    <row r="42" spans="1:19">
      <c r="A42" s="16">
        <v>35</v>
      </c>
      <c r="B42" s="2" t="s">
        <v>106</v>
      </c>
      <c r="C42" s="4">
        <v>218691</v>
      </c>
      <c r="D42" s="6">
        <v>219239</v>
      </c>
      <c r="E42" s="10">
        <f t="shared" si="0"/>
        <v>548</v>
      </c>
      <c r="F42" s="11">
        <v>222593</v>
      </c>
      <c r="G42" s="7">
        <f t="shared" si="1"/>
        <v>3354</v>
      </c>
      <c r="H42" s="6">
        <v>225706</v>
      </c>
      <c r="I42" s="7">
        <f t="shared" ref="I42:K42" si="81">H42-F42</f>
        <v>3113</v>
      </c>
      <c r="J42" s="16">
        <v>229273</v>
      </c>
      <c r="K42" s="7">
        <f t="shared" si="81"/>
        <v>3567</v>
      </c>
      <c r="L42" s="4">
        <v>232200</v>
      </c>
      <c r="M42" s="31">
        <f t="shared" ref="M42:Q42" si="82">L42-J42</f>
        <v>2927</v>
      </c>
      <c r="N42" s="31">
        <v>233562</v>
      </c>
      <c r="O42" s="32">
        <f t="shared" si="82"/>
        <v>1362</v>
      </c>
      <c r="P42" s="31">
        <v>234117</v>
      </c>
      <c r="Q42" s="32">
        <f t="shared" si="82"/>
        <v>555</v>
      </c>
      <c r="R42" s="37">
        <v>237807</v>
      </c>
      <c r="S42" s="37">
        <f t="shared" si="4"/>
        <v>3690</v>
      </c>
    </row>
    <row r="43" spans="1:19">
      <c r="A43" s="16">
        <v>36</v>
      </c>
      <c r="B43" s="22" t="s">
        <v>107</v>
      </c>
      <c r="C43" s="4">
        <v>134439</v>
      </c>
      <c r="D43" s="6">
        <v>134815</v>
      </c>
      <c r="E43" s="10">
        <f t="shared" si="0"/>
        <v>376</v>
      </c>
      <c r="F43" s="11">
        <v>137001</v>
      </c>
      <c r="G43" s="7">
        <f t="shared" si="1"/>
        <v>2186</v>
      </c>
      <c r="H43" s="6">
        <v>138916</v>
      </c>
      <c r="I43" s="7">
        <f t="shared" ref="I43:K43" si="83">H43-F43</f>
        <v>1915</v>
      </c>
      <c r="J43" s="16">
        <v>141265</v>
      </c>
      <c r="K43" s="7">
        <f t="shared" si="83"/>
        <v>2349</v>
      </c>
      <c r="L43" s="4">
        <v>143382</v>
      </c>
      <c r="M43" s="31">
        <f t="shared" ref="M43:Q43" si="84">L43-J43</f>
        <v>2117</v>
      </c>
      <c r="N43" s="31">
        <v>144143</v>
      </c>
      <c r="O43" s="32">
        <f t="shared" si="84"/>
        <v>761</v>
      </c>
      <c r="P43" s="31">
        <v>144305</v>
      </c>
      <c r="Q43" s="32">
        <f t="shared" si="84"/>
        <v>162</v>
      </c>
      <c r="R43" s="37">
        <v>146348</v>
      </c>
      <c r="S43" s="37">
        <f t="shared" si="4"/>
        <v>2043</v>
      </c>
    </row>
    <row r="44" spans="1:19">
      <c r="A44" s="16">
        <v>37</v>
      </c>
      <c r="B44" s="22" t="s">
        <v>108</v>
      </c>
      <c r="C44" s="4">
        <v>123207</v>
      </c>
      <c r="D44" s="6">
        <v>123575</v>
      </c>
      <c r="E44" s="10">
        <f t="shared" si="0"/>
        <v>368</v>
      </c>
      <c r="F44" s="11">
        <v>125909</v>
      </c>
      <c r="G44" s="7">
        <f t="shared" si="1"/>
        <v>2334</v>
      </c>
      <c r="H44" s="6">
        <v>127886</v>
      </c>
      <c r="I44" s="7">
        <f t="shared" ref="I44:K44" si="85">H44-F44</f>
        <v>1977</v>
      </c>
      <c r="J44" s="16">
        <v>130120</v>
      </c>
      <c r="K44" s="7">
        <f t="shared" si="85"/>
        <v>2234</v>
      </c>
      <c r="L44" s="4">
        <v>131926</v>
      </c>
      <c r="M44" s="31">
        <f t="shared" ref="M44:Q44" si="86">L44-J44</f>
        <v>1806</v>
      </c>
      <c r="N44" s="31">
        <v>132488</v>
      </c>
      <c r="O44" s="32">
        <f t="shared" si="86"/>
        <v>562</v>
      </c>
      <c r="P44" s="31">
        <v>132569</v>
      </c>
      <c r="Q44" s="32">
        <f t="shared" si="86"/>
        <v>81</v>
      </c>
      <c r="R44" s="37">
        <v>134697</v>
      </c>
      <c r="S44" s="37">
        <f t="shared" si="4"/>
        <v>2128</v>
      </c>
    </row>
    <row r="45" spans="1:19">
      <c r="A45" s="16">
        <v>38</v>
      </c>
      <c r="B45" s="22" t="s">
        <v>109</v>
      </c>
      <c r="C45" s="4">
        <v>27061</v>
      </c>
      <c r="D45" s="6">
        <v>27517</v>
      </c>
      <c r="E45" s="10">
        <f t="shared" si="0"/>
        <v>456</v>
      </c>
      <c r="F45" s="23">
        <v>29813</v>
      </c>
      <c r="G45" s="7">
        <f t="shared" si="1"/>
        <v>2296</v>
      </c>
      <c r="H45" s="6">
        <v>31800</v>
      </c>
      <c r="I45" s="7">
        <f t="shared" ref="I45:K45" si="87">H45-F45</f>
        <v>1987</v>
      </c>
      <c r="J45" s="16">
        <v>34099</v>
      </c>
      <c r="K45" s="7">
        <f t="shared" si="87"/>
        <v>2299</v>
      </c>
      <c r="L45" s="4">
        <v>36204</v>
      </c>
      <c r="M45" s="31">
        <f t="shared" ref="M45:Q45" si="88">L45-J45</f>
        <v>2105</v>
      </c>
      <c r="N45" s="31">
        <v>37009</v>
      </c>
      <c r="O45" s="32">
        <f t="shared" si="88"/>
        <v>805</v>
      </c>
      <c r="P45" s="31">
        <v>37135</v>
      </c>
      <c r="Q45" s="32">
        <f t="shared" si="88"/>
        <v>126</v>
      </c>
      <c r="R45" s="37">
        <v>39299</v>
      </c>
      <c r="S45" s="37">
        <f t="shared" si="4"/>
        <v>2164</v>
      </c>
    </row>
    <row r="46" spans="1:19">
      <c r="A46" s="16">
        <v>39</v>
      </c>
      <c r="B46" s="22" t="s">
        <v>110</v>
      </c>
      <c r="C46" s="4">
        <v>99324</v>
      </c>
      <c r="D46" s="6">
        <v>99618</v>
      </c>
      <c r="E46" s="10">
        <f t="shared" si="0"/>
        <v>294</v>
      </c>
      <c r="F46" s="11">
        <v>101097</v>
      </c>
      <c r="G46" s="7">
        <f t="shared" si="1"/>
        <v>1479</v>
      </c>
      <c r="H46" s="6">
        <v>102518</v>
      </c>
      <c r="I46" s="7">
        <f t="shared" ref="I46:K46" si="89">H46-F46</f>
        <v>1421</v>
      </c>
      <c r="J46" s="6">
        <v>104364</v>
      </c>
      <c r="K46" s="7">
        <f t="shared" si="89"/>
        <v>1846</v>
      </c>
      <c r="L46" s="4">
        <v>105918</v>
      </c>
      <c r="M46" s="31">
        <f t="shared" ref="M46:Q46" si="90">L46-J46</f>
        <v>1554</v>
      </c>
      <c r="N46" s="31">
        <v>106811</v>
      </c>
      <c r="O46" s="32">
        <f t="shared" si="90"/>
        <v>893</v>
      </c>
      <c r="P46" s="31">
        <v>106975</v>
      </c>
      <c r="Q46" s="32">
        <f t="shared" si="90"/>
        <v>164</v>
      </c>
      <c r="R46" s="37">
        <v>108935</v>
      </c>
      <c r="S46" s="37">
        <f t="shared" si="4"/>
        <v>1960</v>
      </c>
    </row>
    <row r="47" spans="1:19">
      <c r="A47" s="16">
        <v>40</v>
      </c>
      <c r="B47" s="22" t="s">
        <v>111</v>
      </c>
      <c r="C47" s="4">
        <v>200270</v>
      </c>
      <c r="D47" s="6">
        <v>200513</v>
      </c>
      <c r="E47" s="10">
        <f t="shared" si="0"/>
        <v>243</v>
      </c>
      <c r="F47" s="11">
        <v>200952</v>
      </c>
      <c r="G47" s="7">
        <f t="shared" si="1"/>
        <v>439</v>
      </c>
      <c r="H47" s="6">
        <v>201304</v>
      </c>
      <c r="I47" s="7">
        <f t="shared" ref="I47:K47" si="91">H47-F47</f>
        <v>352</v>
      </c>
      <c r="J47" s="16">
        <v>202157</v>
      </c>
      <c r="K47" s="7">
        <f t="shared" si="91"/>
        <v>853</v>
      </c>
      <c r="L47" s="4">
        <v>203070</v>
      </c>
      <c r="M47" s="31">
        <f t="shared" ref="M47:Q47" si="92">L47-J47</f>
        <v>913</v>
      </c>
      <c r="N47" s="31">
        <v>203265</v>
      </c>
      <c r="O47" s="32">
        <f t="shared" si="92"/>
        <v>195</v>
      </c>
      <c r="P47" s="31">
        <v>203344</v>
      </c>
      <c r="Q47" s="32">
        <f t="shared" si="92"/>
        <v>79</v>
      </c>
      <c r="R47" s="37">
        <v>204177</v>
      </c>
      <c r="S47" s="37">
        <f t="shared" si="4"/>
        <v>833</v>
      </c>
    </row>
    <row r="48" spans="1:19">
      <c r="A48" s="16">
        <v>41</v>
      </c>
      <c r="B48" s="22" t="s">
        <v>112</v>
      </c>
      <c r="C48" s="4">
        <v>95250</v>
      </c>
      <c r="D48" s="6">
        <v>95409</v>
      </c>
      <c r="E48" s="10">
        <f t="shared" si="0"/>
        <v>159</v>
      </c>
      <c r="F48" s="24">
        <v>95958</v>
      </c>
      <c r="G48" s="7">
        <f t="shared" si="1"/>
        <v>549</v>
      </c>
      <c r="H48" s="24">
        <v>96903</v>
      </c>
      <c r="I48" s="7">
        <f t="shared" ref="I48:K48" si="93">H48-F48</f>
        <v>945</v>
      </c>
      <c r="J48" s="6">
        <v>98053</v>
      </c>
      <c r="K48" s="7">
        <f t="shared" si="93"/>
        <v>1150</v>
      </c>
      <c r="L48" s="25">
        <v>99011</v>
      </c>
      <c r="M48" s="31">
        <f t="shared" ref="M48:Q48" si="94">L48-J48</f>
        <v>958</v>
      </c>
      <c r="N48" s="31">
        <v>99280</v>
      </c>
      <c r="O48" s="32">
        <f t="shared" si="94"/>
        <v>269</v>
      </c>
      <c r="P48" s="31">
        <v>99332</v>
      </c>
      <c r="Q48" s="32">
        <f t="shared" si="94"/>
        <v>52</v>
      </c>
      <c r="R48" s="37">
        <v>99823</v>
      </c>
      <c r="S48" s="37">
        <f t="shared" si="4"/>
        <v>491</v>
      </c>
    </row>
    <row r="49" spans="1:19">
      <c r="A49" s="16">
        <v>42</v>
      </c>
      <c r="B49" s="2" t="s">
        <v>113</v>
      </c>
      <c r="C49" s="4">
        <v>6575</v>
      </c>
      <c r="D49" s="6">
        <v>6952</v>
      </c>
      <c r="E49" s="10">
        <f t="shared" si="0"/>
        <v>377</v>
      </c>
      <c r="F49" s="24">
        <v>9078</v>
      </c>
      <c r="G49" s="7">
        <f t="shared" si="1"/>
        <v>2126</v>
      </c>
      <c r="H49" s="24">
        <v>10886</v>
      </c>
      <c r="I49" s="7">
        <f t="shared" ref="I49:K49" si="95">H49-F49</f>
        <v>1808</v>
      </c>
      <c r="J49" s="6">
        <v>12890</v>
      </c>
      <c r="K49" s="7">
        <f t="shared" si="95"/>
        <v>2004</v>
      </c>
      <c r="L49" s="25">
        <v>14670</v>
      </c>
      <c r="M49" s="31">
        <f t="shared" ref="M49:Q49" si="96">L49-J49</f>
        <v>1780</v>
      </c>
      <c r="N49" s="31">
        <v>15338</v>
      </c>
      <c r="O49" s="32">
        <f t="shared" si="96"/>
        <v>668</v>
      </c>
      <c r="P49" s="31">
        <v>15393</v>
      </c>
      <c r="Q49" s="32">
        <f t="shared" si="96"/>
        <v>55</v>
      </c>
      <c r="R49" s="37">
        <v>17358</v>
      </c>
      <c r="S49" s="37">
        <f t="shared" si="4"/>
        <v>1965</v>
      </c>
    </row>
    <row r="50" spans="1:19">
      <c r="A50" s="16">
        <v>43</v>
      </c>
      <c r="B50" s="22" t="s">
        <v>114</v>
      </c>
      <c r="C50" s="4">
        <v>109598</v>
      </c>
      <c r="D50" s="4">
        <v>109598</v>
      </c>
      <c r="E50" s="10">
        <f t="shared" si="0"/>
        <v>0</v>
      </c>
      <c r="F50" s="25">
        <v>109598</v>
      </c>
      <c r="G50" s="7">
        <f t="shared" si="1"/>
        <v>0</v>
      </c>
      <c r="H50" s="25">
        <v>109598</v>
      </c>
      <c r="I50" s="7">
        <f t="shared" ref="I50:K50" si="97">H50-F50</f>
        <v>0</v>
      </c>
      <c r="J50" s="4">
        <v>110000</v>
      </c>
      <c r="K50" s="7">
        <f t="shared" si="97"/>
        <v>402</v>
      </c>
      <c r="L50" s="25">
        <v>110000</v>
      </c>
      <c r="M50" s="31">
        <f t="shared" ref="M50:Q50" si="98">L50-J50</f>
        <v>0</v>
      </c>
      <c r="N50" s="31">
        <v>110032</v>
      </c>
      <c r="O50" s="32">
        <f t="shared" si="98"/>
        <v>32</v>
      </c>
      <c r="P50" s="31">
        <v>110075</v>
      </c>
      <c r="Q50" s="32">
        <f t="shared" si="98"/>
        <v>43</v>
      </c>
      <c r="R50" s="37">
        <v>110075</v>
      </c>
      <c r="S50" s="37">
        <f t="shared" si="4"/>
        <v>0</v>
      </c>
    </row>
    <row r="51" spans="1:19">
      <c r="A51" s="16">
        <v>44</v>
      </c>
      <c r="B51" s="2" t="s">
        <v>115</v>
      </c>
      <c r="C51" s="4">
        <v>4440</v>
      </c>
      <c r="D51" s="4">
        <v>4673</v>
      </c>
      <c r="E51" s="10">
        <f t="shared" si="0"/>
        <v>233</v>
      </c>
      <c r="F51" s="25">
        <v>6141</v>
      </c>
      <c r="G51" s="7">
        <f t="shared" si="1"/>
        <v>1468</v>
      </c>
      <c r="H51" s="25">
        <v>7412</v>
      </c>
      <c r="I51" s="7">
        <f t="shared" ref="I51:K51" si="99">H51-F51</f>
        <v>1271</v>
      </c>
      <c r="J51" s="4">
        <v>8897</v>
      </c>
      <c r="K51" s="7">
        <f t="shared" si="99"/>
        <v>1485</v>
      </c>
      <c r="L51" s="35">
        <v>10186</v>
      </c>
      <c r="M51" s="31">
        <f t="shared" ref="M51:Q51" si="100">L51-J51</f>
        <v>1289</v>
      </c>
      <c r="N51" s="31">
        <v>10694</v>
      </c>
      <c r="O51" s="32">
        <f t="shared" si="100"/>
        <v>508</v>
      </c>
      <c r="P51" s="31">
        <v>10848</v>
      </c>
      <c r="Q51" s="32">
        <f t="shared" si="100"/>
        <v>154</v>
      </c>
      <c r="R51" s="37">
        <v>12327</v>
      </c>
      <c r="S51" s="37">
        <f t="shared" si="4"/>
        <v>1479</v>
      </c>
    </row>
    <row r="52" spans="1:19">
      <c r="A52" s="16">
        <v>45</v>
      </c>
      <c r="B52" s="22" t="s">
        <v>116</v>
      </c>
      <c r="C52" s="4">
        <v>76851</v>
      </c>
      <c r="D52" s="4">
        <v>77000</v>
      </c>
      <c r="E52" s="10">
        <f t="shared" si="0"/>
        <v>149</v>
      </c>
      <c r="F52" s="25">
        <v>77103</v>
      </c>
      <c r="G52" s="7">
        <f t="shared" si="1"/>
        <v>103</v>
      </c>
      <c r="H52" s="25">
        <v>77473</v>
      </c>
      <c r="I52" s="7">
        <f t="shared" ref="I52:K52" si="101">H52-F52</f>
        <v>370</v>
      </c>
      <c r="J52" s="4">
        <v>78338</v>
      </c>
      <c r="K52" s="7">
        <f t="shared" si="101"/>
        <v>865</v>
      </c>
      <c r="L52" s="35">
        <v>79443</v>
      </c>
      <c r="M52" s="31">
        <f t="shared" ref="M52:Q52" si="102">L52-J52</f>
        <v>1105</v>
      </c>
      <c r="N52" s="31">
        <v>79852</v>
      </c>
      <c r="O52" s="32">
        <f t="shared" si="102"/>
        <v>409</v>
      </c>
      <c r="P52" s="31">
        <v>79941</v>
      </c>
      <c r="Q52" s="32">
        <f t="shared" si="102"/>
        <v>89</v>
      </c>
      <c r="R52" s="37">
        <v>81092</v>
      </c>
      <c r="S52" s="37">
        <f t="shared" si="4"/>
        <v>1151</v>
      </c>
    </row>
    <row r="53" spans="1:19">
      <c r="A53" s="16">
        <v>46</v>
      </c>
      <c r="B53" s="2" t="s">
        <v>117</v>
      </c>
      <c r="C53" s="4">
        <v>8194</v>
      </c>
      <c r="D53" s="4">
        <v>8619</v>
      </c>
      <c r="E53" s="10">
        <f t="shared" si="0"/>
        <v>425</v>
      </c>
      <c r="F53" s="25">
        <v>11333</v>
      </c>
      <c r="G53" s="7">
        <f t="shared" si="1"/>
        <v>2714</v>
      </c>
      <c r="H53" s="25">
        <v>13632</v>
      </c>
      <c r="I53" s="7">
        <f t="shared" ref="I53:K53" si="103">H53-F53</f>
        <v>2299</v>
      </c>
      <c r="J53" s="4">
        <v>16186</v>
      </c>
      <c r="K53" s="7">
        <f t="shared" si="103"/>
        <v>2554</v>
      </c>
      <c r="L53" s="25">
        <v>18445</v>
      </c>
      <c r="M53" s="31">
        <f t="shared" ref="M53:Q53" si="104">L53-J53</f>
        <v>2259</v>
      </c>
      <c r="N53" s="31">
        <v>19400</v>
      </c>
      <c r="O53" s="32">
        <f t="shared" si="104"/>
        <v>955</v>
      </c>
      <c r="P53" s="31">
        <v>19597</v>
      </c>
      <c r="Q53" s="32">
        <f t="shared" si="104"/>
        <v>197</v>
      </c>
      <c r="R53" s="37">
        <v>22197</v>
      </c>
      <c r="S53" s="37">
        <f t="shared" si="4"/>
        <v>2600</v>
      </c>
    </row>
    <row r="54" spans="1:19">
      <c r="A54" s="16">
        <v>47</v>
      </c>
      <c r="B54" s="1" t="s">
        <v>118</v>
      </c>
      <c r="C54" s="4">
        <v>146192</v>
      </c>
      <c r="D54" s="4">
        <v>148664</v>
      </c>
      <c r="E54" s="10">
        <f t="shared" si="0"/>
        <v>2472</v>
      </c>
      <c r="F54" s="25">
        <v>158381</v>
      </c>
      <c r="G54" s="7">
        <f t="shared" si="1"/>
        <v>9717</v>
      </c>
      <c r="H54" s="25">
        <v>160590</v>
      </c>
      <c r="I54" s="7">
        <f t="shared" ref="I54:K54" si="105">H54-F54</f>
        <v>2209</v>
      </c>
      <c r="J54" s="4">
        <v>163508</v>
      </c>
      <c r="K54" s="7">
        <f t="shared" si="105"/>
        <v>2918</v>
      </c>
      <c r="L54" s="25">
        <v>166300</v>
      </c>
      <c r="M54" s="31">
        <f t="shared" ref="M54:Q54" si="106">L54-J54</f>
        <v>2792</v>
      </c>
      <c r="N54" s="31">
        <v>171404</v>
      </c>
      <c r="O54" s="32">
        <f t="shared" si="106"/>
        <v>5104</v>
      </c>
      <c r="P54" s="31">
        <v>171945</v>
      </c>
      <c r="Q54" s="32">
        <f t="shared" si="106"/>
        <v>541</v>
      </c>
      <c r="R54" s="37">
        <v>176999</v>
      </c>
      <c r="S54" s="37">
        <f t="shared" si="4"/>
        <v>5054</v>
      </c>
    </row>
    <row r="55" spans="1:19">
      <c r="A55" s="16">
        <v>48</v>
      </c>
      <c r="B55" s="2" t="s">
        <v>119</v>
      </c>
      <c r="C55" s="4">
        <v>6048</v>
      </c>
      <c r="D55" s="26">
        <v>6388</v>
      </c>
      <c r="E55" s="10">
        <f t="shared" si="0"/>
        <v>340</v>
      </c>
      <c r="F55" s="25">
        <v>8604</v>
      </c>
      <c r="G55" s="7">
        <f t="shared" si="1"/>
        <v>2216</v>
      </c>
      <c r="H55" s="25">
        <v>10694</v>
      </c>
      <c r="I55" s="7">
        <f t="shared" ref="I55:K55" si="107">H55-F55</f>
        <v>2090</v>
      </c>
      <c r="J55" s="4">
        <v>10895</v>
      </c>
      <c r="K55" s="7">
        <f t="shared" si="107"/>
        <v>201</v>
      </c>
      <c r="L55" s="25">
        <v>21295</v>
      </c>
      <c r="M55" s="31">
        <f t="shared" ref="M55:Q55" si="108">L55-J55</f>
        <v>10400</v>
      </c>
      <c r="N55" s="31">
        <v>21720</v>
      </c>
      <c r="O55" s="32">
        <f t="shared" si="108"/>
        <v>425</v>
      </c>
      <c r="P55" s="31">
        <v>21745</v>
      </c>
      <c r="Q55" s="32">
        <f t="shared" si="108"/>
        <v>25</v>
      </c>
      <c r="R55" s="37">
        <v>23833</v>
      </c>
      <c r="S55" s="37">
        <f t="shared" si="4"/>
        <v>2088</v>
      </c>
    </row>
    <row r="56" spans="1:19">
      <c r="A56" s="16">
        <v>49</v>
      </c>
      <c r="B56" s="2" t="s">
        <v>120</v>
      </c>
      <c r="C56" s="4">
        <v>7405</v>
      </c>
      <c r="D56" s="4">
        <v>7724</v>
      </c>
      <c r="E56" s="10">
        <f t="shared" si="0"/>
        <v>319</v>
      </c>
      <c r="F56" s="25">
        <v>10340</v>
      </c>
      <c r="G56" s="7">
        <f t="shared" si="1"/>
        <v>2616</v>
      </c>
      <c r="H56" s="25">
        <v>12631</v>
      </c>
      <c r="I56" s="7">
        <f t="shared" ref="I56:K56" si="109">H56-F56</f>
        <v>2291</v>
      </c>
      <c r="J56" s="4">
        <v>15552</v>
      </c>
      <c r="K56" s="7">
        <f t="shared" si="109"/>
        <v>2921</v>
      </c>
      <c r="L56" s="25">
        <v>17901</v>
      </c>
      <c r="M56" s="31">
        <f t="shared" ref="M56:Q56" si="110">L56-J56</f>
        <v>2349</v>
      </c>
      <c r="N56" s="31">
        <v>18738</v>
      </c>
      <c r="O56" s="32">
        <f t="shared" si="110"/>
        <v>837</v>
      </c>
      <c r="P56" s="31">
        <v>19228</v>
      </c>
      <c r="Q56" s="32">
        <f t="shared" si="110"/>
        <v>490</v>
      </c>
      <c r="R56" s="37">
        <v>23965</v>
      </c>
      <c r="S56" s="37">
        <f t="shared" si="4"/>
        <v>4737</v>
      </c>
    </row>
    <row r="57" spans="1:19">
      <c r="A57" s="16">
        <v>50</v>
      </c>
      <c r="B57" s="2" t="s">
        <v>121</v>
      </c>
      <c r="C57" s="4">
        <v>4681</v>
      </c>
      <c r="D57" s="4">
        <v>4879</v>
      </c>
      <c r="E57" s="10">
        <f t="shared" si="0"/>
        <v>198</v>
      </c>
      <c r="F57" s="25">
        <v>6121</v>
      </c>
      <c r="G57" s="7">
        <f t="shared" si="1"/>
        <v>1242</v>
      </c>
      <c r="H57" s="25">
        <v>7334</v>
      </c>
      <c r="I57" s="7">
        <f t="shared" ref="I57:K57" si="111">H57-F57</f>
        <v>1213</v>
      </c>
      <c r="J57" s="4">
        <v>8785</v>
      </c>
      <c r="K57" s="7">
        <f t="shared" si="111"/>
        <v>1451</v>
      </c>
      <c r="L57" s="25">
        <v>10158</v>
      </c>
      <c r="M57" s="31">
        <f t="shared" ref="M57:Q57" si="112">L57-J57</f>
        <v>1373</v>
      </c>
      <c r="N57" s="31">
        <v>10647</v>
      </c>
      <c r="O57" s="32">
        <f t="shared" si="112"/>
        <v>489</v>
      </c>
      <c r="P57" s="31">
        <v>10681</v>
      </c>
      <c r="Q57" s="32">
        <f t="shared" si="112"/>
        <v>34</v>
      </c>
      <c r="R57" s="37">
        <v>12648</v>
      </c>
      <c r="S57" s="37">
        <f t="shared" si="4"/>
        <v>1967</v>
      </c>
    </row>
    <row r="58" spans="1:19">
      <c r="A58" s="16">
        <v>51</v>
      </c>
      <c r="B58" s="27" t="s">
        <v>122</v>
      </c>
      <c r="C58" s="4">
        <v>2885</v>
      </c>
      <c r="D58" s="4">
        <v>2886</v>
      </c>
      <c r="E58" s="10">
        <f t="shared" si="0"/>
        <v>1</v>
      </c>
      <c r="F58" s="25">
        <v>2964</v>
      </c>
      <c r="G58" s="7">
        <f t="shared" si="1"/>
        <v>78</v>
      </c>
      <c r="H58" s="25">
        <v>2984</v>
      </c>
      <c r="I58" s="7">
        <f t="shared" ref="I58:K58" si="113">H58-F58</f>
        <v>20</v>
      </c>
      <c r="J58" s="4">
        <v>2998</v>
      </c>
      <c r="K58" s="7">
        <f t="shared" si="113"/>
        <v>14</v>
      </c>
      <c r="L58" s="25">
        <v>2998</v>
      </c>
      <c r="M58" s="31">
        <f t="shared" ref="M58:Q58" si="114">L58-J58</f>
        <v>0</v>
      </c>
      <c r="N58" s="31">
        <v>3005</v>
      </c>
      <c r="O58" s="32">
        <f t="shared" si="114"/>
        <v>7</v>
      </c>
      <c r="P58" s="31">
        <v>3015</v>
      </c>
      <c r="Q58" s="32">
        <f t="shared" si="114"/>
        <v>10</v>
      </c>
      <c r="R58" s="37">
        <v>3028</v>
      </c>
      <c r="S58" s="37">
        <f t="shared" si="4"/>
        <v>13</v>
      </c>
    </row>
    <row r="59" spans="1:19">
      <c r="A59" s="16">
        <v>52</v>
      </c>
      <c r="B59" s="3" t="s">
        <v>123</v>
      </c>
      <c r="C59" s="4">
        <v>12378</v>
      </c>
      <c r="D59" s="4">
        <v>12378</v>
      </c>
      <c r="E59" s="10">
        <f t="shared" si="0"/>
        <v>0</v>
      </c>
      <c r="F59" s="25">
        <v>12379</v>
      </c>
      <c r="G59" s="7">
        <f t="shared" si="1"/>
        <v>1</v>
      </c>
      <c r="H59" s="25">
        <v>12380</v>
      </c>
      <c r="I59" s="7">
        <f t="shared" ref="I59:K59" si="115">H59-F59</f>
        <v>1</v>
      </c>
      <c r="J59" s="4">
        <v>12380</v>
      </c>
      <c r="K59" s="7">
        <f t="shared" si="115"/>
        <v>0</v>
      </c>
      <c r="L59" s="25">
        <v>12398</v>
      </c>
      <c r="M59" s="31">
        <f t="shared" ref="M59:Q59" si="116">L59-J59</f>
        <v>18</v>
      </c>
      <c r="N59" s="31">
        <v>12412</v>
      </c>
      <c r="O59" s="32">
        <f t="shared" si="116"/>
        <v>14</v>
      </c>
      <c r="P59" s="31">
        <v>12465</v>
      </c>
      <c r="Q59" s="32">
        <f t="shared" si="116"/>
        <v>53</v>
      </c>
      <c r="R59" s="37">
        <v>12483</v>
      </c>
      <c r="S59" s="37">
        <f t="shared" si="4"/>
        <v>18</v>
      </c>
    </row>
    <row r="60" spans="1:19">
      <c r="A60" s="16">
        <v>53</v>
      </c>
      <c r="B60" s="3" t="s">
        <v>124</v>
      </c>
      <c r="C60" s="4">
        <v>2162</v>
      </c>
      <c r="D60" s="4">
        <v>2186</v>
      </c>
      <c r="E60" s="10">
        <f t="shared" si="0"/>
        <v>24</v>
      </c>
      <c r="F60" s="25">
        <v>2186</v>
      </c>
      <c r="G60" s="7">
        <f t="shared" si="1"/>
        <v>0</v>
      </c>
      <c r="H60" s="25">
        <v>2186</v>
      </c>
      <c r="I60" s="7">
        <f t="shared" ref="I60:K60" si="117">H60-F60</f>
        <v>0</v>
      </c>
      <c r="J60" s="4">
        <v>2186</v>
      </c>
      <c r="K60" s="7">
        <f t="shared" si="117"/>
        <v>0</v>
      </c>
      <c r="L60" s="25">
        <v>2186</v>
      </c>
      <c r="M60" s="31">
        <f t="shared" ref="M60:Q60" si="118">L60-J60</f>
        <v>0</v>
      </c>
      <c r="N60" s="31">
        <v>2186</v>
      </c>
      <c r="O60" s="32">
        <f t="shared" si="118"/>
        <v>0</v>
      </c>
      <c r="P60" s="31">
        <v>2186</v>
      </c>
      <c r="Q60" s="32">
        <f t="shared" si="118"/>
        <v>0</v>
      </c>
      <c r="R60" s="37">
        <v>2186</v>
      </c>
      <c r="S60" s="37">
        <f t="shared" si="4"/>
        <v>0</v>
      </c>
    </row>
    <row r="61" spans="1:19">
      <c r="A61" s="16">
        <v>54</v>
      </c>
      <c r="B61" s="3" t="s">
        <v>125</v>
      </c>
      <c r="C61" s="4">
        <v>98498</v>
      </c>
      <c r="D61" s="4">
        <v>98498</v>
      </c>
      <c r="E61" s="10">
        <f t="shared" si="0"/>
        <v>0</v>
      </c>
      <c r="F61" s="25">
        <v>98502</v>
      </c>
      <c r="G61" s="7">
        <f t="shared" si="1"/>
        <v>4</v>
      </c>
      <c r="H61" s="25">
        <v>98502</v>
      </c>
      <c r="I61" s="7">
        <f t="shared" ref="I61:K61" si="119">H61-F61</f>
        <v>0</v>
      </c>
      <c r="J61" s="4">
        <v>98502</v>
      </c>
      <c r="K61" s="7">
        <f t="shared" si="119"/>
        <v>0</v>
      </c>
      <c r="L61" s="25">
        <v>98502</v>
      </c>
      <c r="M61" s="31">
        <f t="shared" ref="M61:Q61" si="120">L61-J61</f>
        <v>0</v>
      </c>
      <c r="N61" s="31">
        <v>98526</v>
      </c>
      <c r="O61" s="32">
        <f t="shared" si="120"/>
        <v>24</v>
      </c>
      <c r="P61" s="31">
        <v>98545</v>
      </c>
      <c r="Q61" s="32">
        <f t="shared" si="120"/>
        <v>19</v>
      </c>
      <c r="R61" s="37">
        <v>98558</v>
      </c>
      <c r="S61" s="37">
        <f t="shared" si="4"/>
        <v>13</v>
      </c>
    </row>
    <row r="62" spans="1:19">
      <c r="A62" s="16">
        <v>55</v>
      </c>
      <c r="B62" s="3" t="s">
        <v>126</v>
      </c>
      <c r="C62" s="4">
        <v>1141</v>
      </c>
      <c r="D62" s="4">
        <v>1141</v>
      </c>
      <c r="E62" s="10">
        <f t="shared" si="0"/>
        <v>0</v>
      </c>
      <c r="F62" s="25">
        <v>1141</v>
      </c>
      <c r="G62" s="7">
        <f t="shared" si="1"/>
        <v>0</v>
      </c>
      <c r="H62" s="25">
        <v>1141</v>
      </c>
      <c r="I62" s="7">
        <f t="shared" ref="I62:K62" si="121">H62-F62</f>
        <v>0</v>
      </c>
      <c r="J62" s="4">
        <v>1141</v>
      </c>
      <c r="K62" s="7">
        <f t="shared" si="121"/>
        <v>0</v>
      </c>
      <c r="L62" s="25">
        <v>1141</v>
      </c>
      <c r="M62" s="31">
        <f t="shared" ref="M62:Q62" si="122">L62-J62</f>
        <v>0</v>
      </c>
      <c r="N62" s="31">
        <v>1141</v>
      </c>
      <c r="O62" s="32">
        <f t="shared" si="122"/>
        <v>0</v>
      </c>
      <c r="P62" s="31">
        <v>1141</v>
      </c>
      <c r="Q62" s="32">
        <f t="shared" si="122"/>
        <v>0</v>
      </c>
      <c r="R62" s="37">
        <v>1141</v>
      </c>
      <c r="S62" s="37">
        <f t="shared" si="4"/>
        <v>0</v>
      </c>
    </row>
    <row r="63" spans="1:19">
      <c r="A63" s="16">
        <v>56</v>
      </c>
      <c r="B63" s="3" t="s">
        <v>127</v>
      </c>
      <c r="C63" s="4">
        <v>3031</v>
      </c>
      <c r="D63" s="4">
        <v>3031</v>
      </c>
      <c r="E63" s="10">
        <f t="shared" si="0"/>
        <v>0</v>
      </c>
      <c r="F63" s="25">
        <v>3031</v>
      </c>
      <c r="G63" s="7">
        <f t="shared" si="1"/>
        <v>0</v>
      </c>
      <c r="H63" s="25">
        <v>3031</v>
      </c>
      <c r="I63" s="7">
        <f t="shared" ref="I63:K63" si="123">H63-F63</f>
        <v>0</v>
      </c>
      <c r="J63" s="4">
        <v>3031</v>
      </c>
      <c r="K63" s="7">
        <f t="shared" si="123"/>
        <v>0</v>
      </c>
      <c r="L63" s="25">
        <v>3031</v>
      </c>
      <c r="M63" s="31">
        <f t="shared" ref="M63:Q63" si="124">L63-J63</f>
        <v>0</v>
      </c>
      <c r="N63" s="31">
        <v>3031</v>
      </c>
      <c r="O63" s="32">
        <f t="shared" si="124"/>
        <v>0</v>
      </c>
      <c r="P63" s="31">
        <v>3031</v>
      </c>
      <c r="Q63" s="32">
        <f t="shared" si="124"/>
        <v>0</v>
      </c>
      <c r="R63" s="37">
        <v>3031</v>
      </c>
      <c r="S63" s="37">
        <f t="shared" si="4"/>
        <v>0</v>
      </c>
    </row>
    <row r="64" spans="1:19">
      <c r="A64" s="16">
        <v>57</v>
      </c>
      <c r="B64" s="3" t="s">
        <v>128</v>
      </c>
      <c r="C64" s="4">
        <v>4</v>
      </c>
      <c r="D64" s="4">
        <v>4</v>
      </c>
      <c r="E64" s="10">
        <f t="shared" si="0"/>
        <v>0</v>
      </c>
      <c r="F64" s="25">
        <v>4</v>
      </c>
      <c r="G64" s="7">
        <f t="shared" si="1"/>
        <v>0</v>
      </c>
      <c r="H64" s="25">
        <v>4</v>
      </c>
      <c r="I64" s="7">
        <f t="shared" ref="I64:K64" si="125">H64-F64</f>
        <v>0</v>
      </c>
      <c r="J64" s="4">
        <v>4</v>
      </c>
      <c r="K64" s="7">
        <f t="shared" si="125"/>
        <v>0</v>
      </c>
      <c r="L64" s="25">
        <v>4</v>
      </c>
      <c r="M64" s="31">
        <f t="shared" ref="M64:Q64" si="126">L64-J64</f>
        <v>0</v>
      </c>
      <c r="N64" s="31">
        <v>4</v>
      </c>
      <c r="O64" s="32">
        <f t="shared" si="126"/>
        <v>0</v>
      </c>
      <c r="P64" s="31">
        <v>4</v>
      </c>
      <c r="Q64" s="32">
        <f t="shared" si="126"/>
        <v>0</v>
      </c>
      <c r="R64" s="37">
        <v>4</v>
      </c>
      <c r="S64" s="37">
        <f t="shared" si="4"/>
        <v>0</v>
      </c>
    </row>
    <row r="65" spans="1:19">
      <c r="A65" s="16">
        <v>58</v>
      </c>
      <c r="B65" s="3" t="s">
        <v>129</v>
      </c>
      <c r="C65" s="4">
        <v>7</v>
      </c>
      <c r="D65" s="4">
        <v>7</v>
      </c>
      <c r="E65" s="10">
        <f t="shared" si="0"/>
        <v>0</v>
      </c>
      <c r="F65" s="25">
        <v>7</v>
      </c>
      <c r="G65" s="7">
        <f t="shared" si="1"/>
        <v>0</v>
      </c>
      <c r="H65" s="25">
        <v>7</v>
      </c>
      <c r="I65" s="7">
        <f t="shared" ref="I65:K65" si="127">H65-F65</f>
        <v>0</v>
      </c>
      <c r="J65" s="4">
        <v>7</v>
      </c>
      <c r="K65" s="7">
        <f t="shared" si="127"/>
        <v>0</v>
      </c>
      <c r="L65" s="25">
        <v>7</v>
      </c>
      <c r="M65" s="31">
        <f t="shared" ref="M65:Q65" si="128">L65-J65</f>
        <v>0</v>
      </c>
      <c r="N65" s="31">
        <v>7</v>
      </c>
      <c r="O65" s="32">
        <f t="shared" si="128"/>
        <v>0</v>
      </c>
      <c r="P65" s="31">
        <v>7</v>
      </c>
      <c r="Q65" s="32">
        <f t="shared" si="128"/>
        <v>0</v>
      </c>
      <c r="R65" s="37">
        <v>7</v>
      </c>
      <c r="S65" s="37">
        <f t="shared" si="4"/>
        <v>0</v>
      </c>
    </row>
    <row r="66" spans="1:19">
      <c r="A66" s="39">
        <v>59</v>
      </c>
      <c r="B66" s="40" t="s">
        <v>130</v>
      </c>
      <c r="C66" s="41">
        <v>41</v>
      </c>
      <c r="D66" s="41">
        <v>43</v>
      </c>
      <c r="E66" s="10">
        <f t="shared" si="0"/>
        <v>2</v>
      </c>
      <c r="F66" s="42">
        <v>57</v>
      </c>
      <c r="G66" s="7">
        <f t="shared" si="1"/>
        <v>14</v>
      </c>
      <c r="H66" s="42">
        <v>59</v>
      </c>
      <c r="I66" s="7">
        <f t="shared" ref="I66:K66" si="129">H66-F66</f>
        <v>2</v>
      </c>
      <c r="J66" s="41">
        <v>62</v>
      </c>
      <c r="K66" s="7">
        <f t="shared" si="129"/>
        <v>3</v>
      </c>
      <c r="L66" s="43">
        <v>65</v>
      </c>
      <c r="M66" s="31">
        <f t="shared" ref="M66:Q66" si="130">L66-J66</f>
        <v>3</v>
      </c>
      <c r="N66" s="31">
        <v>72</v>
      </c>
      <c r="O66" s="32">
        <f t="shared" si="130"/>
        <v>7</v>
      </c>
      <c r="P66" s="31">
        <v>75</v>
      </c>
      <c r="Q66" s="32">
        <f t="shared" si="130"/>
        <v>3</v>
      </c>
      <c r="R66" s="37">
        <v>78</v>
      </c>
      <c r="S66" s="37">
        <f t="shared" si="4"/>
        <v>3</v>
      </c>
    </row>
    <row r="67" spans="1:19">
      <c r="A67" s="16">
        <v>60</v>
      </c>
      <c r="B67" s="3" t="s">
        <v>131</v>
      </c>
      <c r="C67" s="4">
        <v>602</v>
      </c>
      <c r="D67" s="4">
        <v>602</v>
      </c>
      <c r="E67" s="10">
        <f>D67-C67</f>
        <v>0</v>
      </c>
      <c r="F67" s="25">
        <v>602</v>
      </c>
      <c r="G67" s="7">
        <f t="shared" ref="G67:K67" si="131">F67-D67</f>
        <v>0</v>
      </c>
      <c r="H67" s="25">
        <v>602</v>
      </c>
      <c r="I67" s="7">
        <f t="shared" si="131"/>
        <v>0</v>
      </c>
      <c r="J67" s="4">
        <v>602</v>
      </c>
      <c r="K67" s="7">
        <f t="shared" si="131"/>
        <v>0</v>
      </c>
      <c r="L67" s="25">
        <v>602</v>
      </c>
      <c r="M67" s="31">
        <f t="shared" ref="M67:Q67" si="132">L67-J67</f>
        <v>0</v>
      </c>
      <c r="N67" s="31">
        <v>602</v>
      </c>
      <c r="O67" s="32">
        <f t="shared" si="132"/>
        <v>0</v>
      </c>
      <c r="P67" s="31">
        <v>602</v>
      </c>
      <c r="Q67" s="32">
        <f t="shared" si="132"/>
        <v>0</v>
      </c>
      <c r="R67" s="37">
        <v>602</v>
      </c>
      <c r="S67" s="37">
        <f>R67-P67</f>
        <v>0</v>
      </c>
    </row>
  </sheetData>
  <mergeCells count="1">
    <mergeCell ref="B1:L1"/>
  </mergeCells>
  <phoneticPr fontId="13"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J21"/>
  <sheetViews>
    <sheetView tabSelected="1" topLeftCell="A7" workbookViewId="0">
      <selection activeCell="E27" sqref="E27"/>
    </sheetView>
  </sheetViews>
  <sheetFormatPr defaultColWidth="9" defaultRowHeight="13.5"/>
  <cols>
    <col min="1" max="1" width="9" style="55"/>
    <col min="2" max="2" width="16.25" style="55" customWidth="1"/>
    <col min="3" max="3" width="9" style="55"/>
    <col min="4" max="5" width="12.75" style="55" bestFit="1" customWidth="1"/>
    <col min="6" max="6" width="10.5" style="55" bestFit="1" customWidth="1"/>
    <col min="7" max="7" width="11.625" style="55" bestFit="1" customWidth="1"/>
    <col min="8" max="8" width="15.25" style="55" customWidth="1"/>
    <col min="9" max="9" width="76.375" style="55" customWidth="1"/>
    <col min="10" max="16384" width="9" style="55"/>
  </cols>
  <sheetData>
    <row r="1" spans="1:9">
      <c r="A1" s="59" t="s">
        <v>172</v>
      </c>
      <c r="B1" s="59"/>
      <c r="C1" s="59"/>
      <c r="D1" s="59"/>
      <c r="E1" s="59"/>
      <c r="F1" s="59"/>
      <c r="G1" s="59"/>
      <c r="H1" s="59"/>
      <c r="I1" s="59"/>
    </row>
    <row r="2" spans="1:9" ht="40.5">
      <c r="A2" s="46" t="s">
        <v>44</v>
      </c>
      <c r="B2" s="47" t="s">
        <v>132</v>
      </c>
      <c r="C2" s="47" t="s">
        <v>133</v>
      </c>
      <c r="D2" s="47" t="s">
        <v>134</v>
      </c>
      <c r="E2" s="48" t="s">
        <v>135</v>
      </c>
      <c r="F2" s="48" t="s">
        <v>173</v>
      </c>
      <c r="G2" s="49" t="s">
        <v>136</v>
      </c>
      <c r="H2" s="49" t="s">
        <v>137</v>
      </c>
      <c r="I2" s="49" t="s">
        <v>6</v>
      </c>
    </row>
    <row r="3" spans="1:9" ht="27">
      <c r="A3" s="46">
        <v>1</v>
      </c>
      <c r="B3" s="48" t="s">
        <v>138</v>
      </c>
      <c r="C3" s="48">
        <f>12116.35+14112.62+12009.21+13788.02+12580.82+24823.23+20471.06</f>
        <v>109901.31</v>
      </c>
      <c r="D3" s="50">
        <v>725049</v>
      </c>
      <c r="E3" s="51">
        <f t="shared" ref="E3:E20" si="0">D3*0.5441</f>
        <v>394499.16090000002</v>
      </c>
      <c r="F3" s="52">
        <v>34350</v>
      </c>
      <c r="G3" s="51">
        <f t="shared" ref="G3:G20" si="1">F3*2.75</f>
        <v>94462.5</v>
      </c>
      <c r="H3" s="51">
        <f t="shared" ref="H3:H20" si="2">E3+G3</f>
        <v>488961.66090000002</v>
      </c>
      <c r="I3" s="49" t="s">
        <v>139</v>
      </c>
    </row>
    <row r="4" spans="1:9" ht="27">
      <c r="A4" s="46">
        <v>2</v>
      </c>
      <c r="B4" s="48" t="s">
        <v>140</v>
      </c>
      <c r="C4" s="53">
        <v>14712.49</v>
      </c>
      <c r="D4" s="56">
        <v>245543</v>
      </c>
      <c r="E4" s="51">
        <f t="shared" si="0"/>
        <v>133599.94630000001</v>
      </c>
      <c r="F4" s="52">
        <v>6214</v>
      </c>
      <c r="G4" s="51">
        <f t="shared" si="1"/>
        <v>17088.5</v>
      </c>
      <c r="H4" s="51">
        <f t="shared" si="2"/>
        <v>150688.44630000001</v>
      </c>
      <c r="I4" s="49" t="s">
        <v>141</v>
      </c>
    </row>
    <row r="5" spans="1:9" ht="54">
      <c r="A5" s="46">
        <v>3</v>
      </c>
      <c r="B5" s="48" t="s">
        <v>144</v>
      </c>
      <c r="C5" s="53">
        <v>12663.17</v>
      </c>
      <c r="D5" s="50">
        <v>187593.60000000001</v>
      </c>
      <c r="E5" s="51">
        <f t="shared" si="0"/>
        <v>102069.67776000001</v>
      </c>
      <c r="F5" s="54">
        <v>382</v>
      </c>
      <c r="G5" s="51">
        <f t="shared" si="1"/>
        <v>1050.5</v>
      </c>
      <c r="H5" s="51">
        <f t="shared" si="2"/>
        <v>103120.17776000001</v>
      </c>
      <c r="I5" s="49" t="s">
        <v>145</v>
      </c>
    </row>
    <row r="6" spans="1:9" ht="15">
      <c r="A6" s="46">
        <v>4</v>
      </c>
      <c r="B6" s="48" t="s">
        <v>142</v>
      </c>
      <c r="C6" s="53">
        <v>3541.7</v>
      </c>
      <c r="D6" s="52">
        <v>170220</v>
      </c>
      <c r="E6" s="51">
        <f t="shared" si="0"/>
        <v>92616.702000000005</v>
      </c>
      <c r="F6" s="52">
        <v>645</v>
      </c>
      <c r="G6" s="51">
        <f t="shared" si="1"/>
        <v>1773.75</v>
      </c>
      <c r="H6" s="51">
        <f t="shared" si="2"/>
        <v>94390.452000000005</v>
      </c>
      <c r="I6" s="49" t="s">
        <v>143</v>
      </c>
    </row>
    <row r="7" spans="1:9" ht="27">
      <c r="A7" s="46">
        <v>5</v>
      </c>
      <c r="B7" s="48" t="s">
        <v>93</v>
      </c>
      <c r="C7" s="53">
        <v>26273.74</v>
      </c>
      <c r="D7" s="56">
        <f>166540-20460</f>
        <v>146080</v>
      </c>
      <c r="E7" s="51">
        <f t="shared" si="0"/>
        <v>79482.127999999997</v>
      </c>
      <c r="F7" s="52">
        <v>2943</v>
      </c>
      <c r="G7" s="51">
        <f t="shared" si="1"/>
        <v>8093.25</v>
      </c>
      <c r="H7" s="51">
        <f t="shared" si="2"/>
        <v>87575.377999999997</v>
      </c>
      <c r="I7" s="49" t="s">
        <v>152</v>
      </c>
    </row>
    <row r="8" spans="1:9" ht="40.5">
      <c r="A8" s="46">
        <v>6</v>
      </c>
      <c r="B8" s="48" t="s">
        <v>147</v>
      </c>
      <c r="C8" s="48">
        <v>25363.09</v>
      </c>
      <c r="D8" s="50">
        <v>136090</v>
      </c>
      <c r="E8" s="51">
        <f t="shared" si="0"/>
        <v>74046.569000000003</v>
      </c>
      <c r="F8" s="52">
        <v>2240</v>
      </c>
      <c r="G8" s="51">
        <f t="shared" si="1"/>
        <v>6160</v>
      </c>
      <c r="H8" s="51">
        <f t="shared" si="2"/>
        <v>80206.569000000003</v>
      </c>
      <c r="I8" s="49" t="s">
        <v>174</v>
      </c>
    </row>
    <row r="9" spans="1:9" ht="27">
      <c r="A9" s="46">
        <v>7</v>
      </c>
      <c r="B9" s="48" t="s">
        <v>146</v>
      </c>
      <c r="C9" s="53">
        <v>8300.66</v>
      </c>
      <c r="D9" s="50">
        <v>137925</v>
      </c>
      <c r="E9" s="51">
        <f t="shared" si="0"/>
        <v>75044.992500000008</v>
      </c>
      <c r="F9" s="52">
        <v>1359</v>
      </c>
      <c r="G9" s="51">
        <f t="shared" si="1"/>
        <v>3737.25</v>
      </c>
      <c r="H9" s="51">
        <f t="shared" si="2"/>
        <v>78782.242500000008</v>
      </c>
      <c r="I9" s="49" t="s">
        <v>175</v>
      </c>
    </row>
    <row r="10" spans="1:9" ht="40.5">
      <c r="A10" s="46">
        <v>8</v>
      </c>
      <c r="B10" s="48" t="s">
        <v>148</v>
      </c>
      <c r="C10" s="53">
        <v>14895.84</v>
      </c>
      <c r="D10" s="56">
        <f>148160-D19</f>
        <v>132585.60000000001</v>
      </c>
      <c r="E10" s="51">
        <f t="shared" si="0"/>
        <v>72139.824960000013</v>
      </c>
      <c r="F10" s="52">
        <v>35</v>
      </c>
      <c r="G10" s="51">
        <f t="shared" si="1"/>
        <v>96.25</v>
      </c>
      <c r="H10" s="51">
        <f t="shared" si="2"/>
        <v>72236.074960000013</v>
      </c>
      <c r="I10" s="57" t="s">
        <v>149</v>
      </c>
    </row>
    <row r="11" spans="1:9" ht="67.5">
      <c r="A11" s="46">
        <v>9</v>
      </c>
      <c r="B11" s="48" t="s">
        <v>150</v>
      </c>
      <c r="C11" s="53">
        <v>31647.49</v>
      </c>
      <c r="D11" s="56">
        <f>151188-28520</f>
        <v>122668</v>
      </c>
      <c r="E11" s="51">
        <f t="shared" si="0"/>
        <v>66743.658800000005</v>
      </c>
      <c r="F11" s="52">
        <v>1509</v>
      </c>
      <c r="G11" s="51">
        <f t="shared" si="1"/>
        <v>4149.75</v>
      </c>
      <c r="H11" s="51">
        <f t="shared" si="2"/>
        <v>70893.408800000005</v>
      </c>
      <c r="I11" s="49" t="s">
        <v>151</v>
      </c>
    </row>
    <row r="12" spans="1:9" ht="40.5">
      <c r="A12" s="46">
        <v>10</v>
      </c>
      <c r="B12" s="48" t="s">
        <v>153</v>
      </c>
      <c r="C12" s="53">
        <v>22800.82</v>
      </c>
      <c r="D12" s="56">
        <f>168512-57356.5</f>
        <v>111155.5</v>
      </c>
      <c r="E12" s="51">
        <f t="shared" si="0"/>
        <v>60479.707550000006</v>
      </c>
      <c r="F12" s="52">
        <v>335</v>
      </c>
      <c r="G12" s="51">
        <f t="shared" si="1"/>
        <v>921.25</v>
      </c>
      <c r="H12" s="51">
        <f t="shared" si="2"/>
        <v>61400.957550000006</v>
      </c>
      <c r="I12" s="49" t="s">
        <v>154</v>
      </c>
    </row>
    <row r="13" spans="1:9" ht="54">
      <c r="A13" s="46">
        <v>11</v>
      </c>
      <c r="B13" s="48" t="s">
        <v>155</v>
      </c>
      <c r="C13" s="53" t="s">
        <v>156</v>
      </c>
      <c r="D13" s="56">
        <f>3293.4+23434.4+1117.8+18960</f>
        <v>46805.600000000006</v>
      </c>
      <c r="E13" s="51">
        <f t="shared" si="0"/>
        <v>25466.926960000004</v>
      </c>
      <c r="F13" s="52">
        <v>711</v>
      </c>
      <c r="G13" s="51">
        <f t="shared" si="1"/>
        <v>1955.25</v>
      </c>
      <c r="H13" s="51">
        <f t="shared" si="2"/>
        <v>27422.176960000004</v>
      </c>
      <c r="I13" s="49" t="s">
        <v>157</v>
      </c>
    </row>
    <row r="14" spans="1:9" ht="15">
      <c r="A14" s="46">
        <v>12</v>
      </c>
      <c r="B14" s="48" t="s">
        <v>158</v>
      </c>
      <c r="C14" s="53">
        <v>16572.3</v>
      </c>
      <c r="D14" s="56">
        <f>12429.6+0+9052.8+0+1497.6+992+4548</f>
        <v>28520</v>
      </c>
      <c r="E14" s="51">
        <f t="shared" si="0"/>
        <v>15517.732</v>
      </c>
      <c r="F14" s="52">
        <v>1333</v>
      </c>
      <c r="G14" s="51">
        <f t="shared" si="1"/>
        <v>3665.75</v>
      </c>
      <c r="H14" s="51">
        <f t="shared" si="2"/>
        <v>19183.482</v>
      </c>
      <c r="I14" s="49" t="s">
        <v>159</v>
      </c>
    </row>
    <row r="15" spans="1:9" ht="15">
      <c r="A15" s="46">
        <v>13</v>
      </c>
      <c r="B15" s="48" t="s">
        <v>80</v>
      </c>
      <c r="C15" s="53">
        <v>10765.88</v>
      </c>
      <c r="D15" s="56">
        <f>832.8+12211.2+12291.6+847.2+3638.4+3644</f>
        <v>33465.199999999997</v>
      </c>
      <c r="E15" s="51">
        <f t="shared" si="0"/>
        <v>18208.41532</v>
      </c>
      <c r="F15" s="52">
        <v>199</v>
      </c>
      <c r="G15" s="51">
        <f t="shared" si="1"/>
        <v>547.25</v>
      </c>
      <c r="H15" s="51">
        <f t="shared" si="2"/>
        <v>18755.66532</v>
      </c>
      <c r="I15" s="49" t="s">
        <v>164</v>
      </c>
    </row>
    <row r="16" spans="1:9" ht="15">
      <c r="A16" s="46">
        <v>14</v>
      </c>
      <c r="B16" s="48" t="s">
        <v>160</v>
      </c>
      <c r="C16" s="53">
        <v>12981.36</v>
      </c>
      <c r="D16" s="56">
        <f>5888.8+0+867.6+0+16616.4+2014.8+3331.2+588.8+1620.8</f>
        <v>30928.400000000001</v>
      </c>
      <c r="E16" s="51">
        <f t="shared" si="0"/>
        <v>16828.142440000003</v>
      </c>
      <c r="F16" s="52">
        <v>135</v>
      </c>
      <c r="G16" s="51">
        <f t="shared" si="1"/>
        <v>371.25</v>
      </c>
      <c r="H16" s="51">
        <f t="shared" si="2"/>
        <v>17199.392440000003</v>
      </c>
      <c r="I16" s="49" t="s">
        <v>161</v>
      </c>
    </row>
    <row r="17" spans="1:10" ht="15">
      <c r="A17" s="46">
        <v>15</v>
      </c>
      <c r="B17" s="48" t="s">
        <v>166</v>
      </c>
      <c r="C17" s="53">
        <v>9518.75</v>
      </c>
      <c r="D17" s="50">
        <v>27756</v>
      </c>
      <c r="E17" s="51">
        <f t="shared" si="0"/>
        <v>15102.0396</v>
      </c>
      <c r="F17" s="52">
        <v>23</v>
      </c>
      <c r="G17" s="51">
        <f t="shared" si="1"/>
        <v>63.25</v>
      </c>
      <c r="H17" s="51">
        <f t="shared" si="2"/>
        <v>15165.2896</v>
      </c>
      <c r="I17" s="49" t="s">
        <v>167</v>
      </c>
      <c r="J17" s="50"/>
    </row>
    <row r="18" spans="1:10" ht="15">
      <c r="A18" s="46">
        <v>16</v>
      </c>
      <c r="B18" s="48" t="s">
        <v>162</v>
      </c>
      <c r="C18" s="53">
        <v>18633.03</v>
      </c>
      <c r="D18" s="56">
        <f>1526.4+6940.8+11992.8</f>
        <v>20460</v>
      </c>
      <c r="E18" s="51">
        <f t="shared" si="0"/>
        <v>11132.286</v>
      </c>
      <c r="F18" s="52">
        <v>496</v>
      </c>
      <c r="G18" s="51">
        <f t="shared" si="1"/>
        <v>1364</v>
      </c>
      <c r="H18" s="51">
        <f t="shared" si="2"/>
        <v>12496.286</v>
      </c>
      <c r="I18" s="49" t="s">
        <v>163</v>
      </c>
    </row>
    <row r="19" spans="1:10" ht="27">
      <c r="A19" s="46">
        <v>17</v>
      </c>
      <c r="B19" s="48" t="s">
        <v>78</v>
      </c>
      <c r="C19" s="53">
        <v>20720.46</v>
      </c>
      <c r="D19" s="56">
        <f>2095.2+2156+0+0+5391.6+4371.6+780+780</f>
        <v>15574.4</v>
      </c>
      <c r="E19" s="51">
        <f t="shared" si="0"/>
        <v>8474.0310399999998</v>
      </c>
      <c r="F19" s="54">
        <v>568</v>
      </c>
      <c r="G19" s="51">
        <f t="shared" si="1"/>
        <v>1562</v>
      </c>
      <c r="H19" s="51">
        <f t="shared" si="2"/>
        <v>10036.03104</v>
      </c>
      <c r="I19" s="49" t="s">
        <v>165</v>
      </c>
    </row>
    <row r="20" spans="1:10" ht="40.5">
      <c r="A20" s="46">
        <v>18</v>
      </c>
      <c r="B20" s="48" t="s">
        <v>171</v>
      </c>
      <c r="C20" s="48" t="s">
        <v>168</v>
      </c>
      <c r="D20" s="56">
        <f>3840+3082.8+3693</f>
        <v>10615.8</v>
      </c>
      <c r="E20" s="51">
        <f t="shared" si="0"/>
        <v>5776.0567799999999</v>
      </c>
      <c r="F20" s="52">
        <v>627</v>
      </c>
      <c r="G20" s="51">
        <f t="shared" si="1"/>
        <v>1724.25</v>
      </c>
      <c r="H20" s="51">
        <f t="shared" si="2"/>
        <v>7500.3067799999999</v>
      </c>
      <c r="I20" s="49" t="s">
        <v>169</v>
      </c>
    </row>
    <row r="21" spans="1:10" ht="15">
      <c r="A21" s="46"/>
      <c r="B21" s="48" t="s">
        <v>170</v>
      </c>
      <c r="C21" s="48"/>
      <c r="D21" s="50">
        <f>SUM(D3:D20)</f>
        <v>2329035.1</v>
      </c>
      <c r="E21" s="50">
        <f t="shared" ref="E21:H21" si="3">SUM(E3:E20)</f>
        <v>1267227.9979100004</v>
      </c>
      <c r="F21" s="50">
        <f t="shared" si="3"/>
        <v>54104</v>
      </c>
      <c r="G21" s="50">
        <f t="shared" si="3"/>
        <v>148786</v>
      </c>
      <c r="H21" s="50">
        <f t="shared" si="3"/>
        <v>1416013.9979100004</v>
      </c>
      <c r="I21" s="49"/>
    </row>
  </sheetData>
  <sortState ref="A3:I21">
    <sortCondition descending="1" ref="H3"/>
  </sortState>
  <mergeCells count="1">
    <mergeCell ref="A1:I1"/>
  </mergeCells>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已报账的热水收入</vt:lpstr>
      <vt:lpstr>各月水量</vt:lpstr>
      <vt:lpstr>九月能耗汇算</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cp:lastPrinted>2024-11-22T09:16:17Z</cp:lastPrinted>
  <dcterms:created xsi:type="dcterms:W3CDTF">2024-01-12T08:33:00Z</dcterms:created>
  <dcterms:modified xsi:type="dcterms:W3CDTF">2024-12-02T03:13:19Z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CB4F27D212C146E799B947EF44BA57BF_12</vt:lpwstr>
  </property>
  <property fmtid="{D5CDD505-2E9C-101B-9397-08002B2CF9AE}" pid="3" name="KSOProductBuildVer">
    <vt:lpwstr>2052-12.1.0.18608</vt:lpwstr>
  </property>
</Properties>
</file>