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60" yWindow="1515" windowWidth="26835" windowHeight="1090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E4" i="1"/>
  <c r="E3"/>
  <c r="D7"/>
  <c r="G4"/>
  <c r="G6"/>
  <c r="G5"/>
  <c r="G11"/>
  <c r="G8"/>
  <c r="G12"/>
  <c r="G7"/>
  <c r="G10"/>
  <c r="G9"/>
  <c r="G13"/>
  <c r="G14"/>
  <c r="G15"/>
  <c r="G19"/>
  <c r="G17"/>
  <c r="G18"/>
  <c r="G16"/>
  <c r="G20"/>
  <c r="E6"/>
  <c r="E5"/>
  <c r="E11"/>
  <c r="E8"/>
  <c r="E12"/>
  <c r="E7"/>
  <c r="H7" s="1"/>
  <c r="E10"/>
  <c r="E9"/>
  <c r="E13"/>
  <c r="E14"/>
  <c r="E15"/>
  <c r="E19"/>
  <c r="E17"/>
  <c r="E18"/>
  <c r="E16"/>
  <c r="E20"/>
  <c r="H11"/>
  <c r="H21" s="1"/>
  <c r="D12"/>
  <c r="D10"/>
  <c r="D21" s="1"/>
  <c r="H6"/>
  <c r="H13"/>
  <c r="H15"/>
  <c r="H17"/>
  <c r="H16"/>
  <c r="D20"/>
  <c r="D18"/>
  <c r="D17"/>
  <c r="D19"/>
  <c r="D15"/>
  <c r="D14"/>
  <c r="D13"/>
  <c r="H12"/>
  <c r="H10"/>
  <c r="D9"/>
  <c r="F21"/>
  <c r="G3"/>
  <c r="H3"/>
  <c r="C3"/>
  <c r="H8" l="1"/>
  <c r="G21"/>
  <c r="H20"/>
  <c r="H18"/>
  <c r="H19"/>
  <c r="H14"/>
  <c r="H9"/>
  <c r="H5"/>
  <c r="H4"/>
  <c r="E21"/>
</calcChain>
</file>

<file path=xl/sharedStrings.xml><?xml version="1.0" encoding="utf-8"?>
<sst xmlns="http://schemas.openxmlformats.org/spreadsheetml/2006/main" count="50" uniqueCount="50">
  <si>
    <t>序号</t>
  </si>
  <si>
    <t xml:space="preserve"> 名称</t>
  </si>
  <si>
    <t>建筑面积（平方米）</t>
  </si>
  <si>
    <t>箱变用电量（度）</t>
  </si>
  <si>
    <t>电费（元）</t>
  </si>
  <si>
    <t>6月水量（吨）</t>
  </si>
  <si>
    <t>水费（元）</t>
  </si>
  <si>
    <t>小计（元）</t>
  </si>
  <si>
    <t>备注</t>
  </si>
  <si>
    <t>学生宿舍南区</t>
  </si>
  <si>
    <t>1-1#、1-12栋学生宿舍、一楼西侧有门面、水电组用房，宿舍周边环道路灯、热泵机组。一楼东侧为易班、团委、学工用房。</t>
  </si>
  <si>
    <t>春华苑（学生食堂）</t>
  </si>
  <si>
    <t>食堂水电费用由运营公司承担。数据来源于学生食堂三层楼的电表读数。</t>
  </si>
  <si>
    <t>动物中心楼</t>
  </si>
  <si>
    <t>主要承担学校动物实验及实验动物饲养培养等，有中央空调。</t>
  </si>
  <si>
    <t>科技实验中心楼</t>
  </si>
  <si>
    <t>主要承担学校大型实验课，拥有包括高分辨率质谱仪、高通量测序仪、流式细胞仪、透射电子显微镜、激光共聚焦显微镜、活细胞工作站、膜片钳在内的大型科研仪器设备。1-4楼科学实验中心，5-8楼为四个重点实验室（肝胆、脑与认知、肿瘤免疫、糖尿病）。</t>
  </si>
  <si>
    <t>秋实苑（教工食堂）</t>
  </si>
  <si>
    <t>15、16栋学生公寓（学生宿舍北区）</t>
  </si>
  <si>
    <t>公卫楼</t>
  </si>
  <si>
    <t>承担流行病与卫生统计学教研室、卫生检验与检疫教研室、食品卫生与营养学教研室、环境卫生与职业医学教研室、卫生毒理学教研室、实验教学中心和预防医学研究所等科室，房间合计168间。</t>
  </si>
  <si>
    <t>基础楼</t>
  </si>
  <si>
    <t>药学院</t>
  </si>
  <si>
    <t>有1个国家药物临床试验机构、1个国家中医药三级科研实验室、1个省级工程研究中心、2个广西高校重点实验室以及朱依谆八桂学者新药研究开发实验室等研发平台。</t>
  </si>
  <si>
    <t>图书馆（含信息中心）</t>
  </si>
  <si>
    <t xml:space="preserve">  图书馆开设有自习区、阅览区、刊报阅览区、电子阅览室、科研研讨室、学科服务室、文献检索教研室和医学科技查新室等服务机构及场所，阅览座位2000余个。有中央空调，含信息中心网络数据机房、人文管理学院部分实验室。</t>
  </si>
  <si>
    <t>生物技术楼</t>
  </si>
  <si>
    <t>15664.66（含人文楼）</t>
  </si>
  <si>
    <t xml:space="preserve"> 生技设有生物化学、分子生物学、细胞与遗传学、生物技术和生物医学工程等5个教研室。人文设有设有人文医学教研室、公共管理教研室、市场营销教研室、医学信息管理教研室、卫生经济与社会保障教研室、社会工作教研室、医学信息工程教研室、计算机科学与技术教研室等。</t>
  </si>
  <si>
    <t>公共教室南楼</t>
  </si>
  <si>
    <t xml:space="preserve"> 公共课程教学、多媒体教室、会议厅、信息中心机房、大外部办公室等。</t>
  </si>
  <si>
    <t>大学生活动中心</t>
  </si>
  <si>
    <t>学工、各团委办公室、舞蹈室、球场等活动室。</t>
  </si>
  <si>
    <t>公共教室北楼</t>
  </si>
  <si>
    <t>公共课程教学、多媒体教室、会议厅等。</t>
  </si>
  <si>
    <t>明德楼</t>
  </si>
  <si>
    <t>155个行政办公室（学校行政机关、保卫等）。</t>
  </si>
  <si>
    <t>临床楼</t>
  </si>
  <si>
    <t>临床学院、全科医学院、护理学院设有学院办公室、教学与科研管理科、学生工作办公室、教研室及护理学实验教学中心。</t>
  </si>
  <si>
    <t>国教院</t>
  </si>
  <si>
    <t>国教院办公及留学生宿舍。统计年度作为医学隔离观察区。</t>
  </si>
  <si>
    <t>人文楼（含马院）</t>
  </si>
  <si>
    <t>15664.66（含生技楼）</t>
  </si>
  <si>
    <t>人文管理学院、马克思主义学院。</t>
  </si>
  <si>
    <t>合计</t>
  </si>
  <si>
    <t xml:space="preserve">                                        能耗汇算：曾老师2024年7月11日</t>
  </si>
  <si>
    <t>临桂校区各楼栋六月水电能耗公示表</t>
    <phoneticPr fontId="1" type="noConversion"/>
  </si>
  <si>
    <t>承担全校各专业不同层次的专业基础课和专业课的基础医学教育重要部门，学院设教研室8个、自治区级重点实验室3个，广西高校重点实验室3个，广西卫健委重点实验室1个，广西优势特色重点学科3个，基础医学实验教学中心1个及基础医学研究所1个，其中实验教学中心下设形态学实验室、机能学实验室、病原生物学实验室、免疫学实验室和物理学实验室。</t>
    <phoneticPr fontId="1" type="noConversion"/>
  </si>
  <si>
    <t>学生宿舍、15栋1楼大部分为后勤用房。</t>
    <phoneticPr fontId="1" type="noConversion"/>
  </si>
  <si>
    <t>后勤生活保障及人文学院、体育部排球场、北门网球场、置业公司、北门门卫室。其中食堂用电23870度，水954吨，回收15752元。其他部门用电79165度。</t>
    <phoneticPr fontId="3" type="noConversion"/>
  </si>
</sst>
</file>

<file path=xl/styles.xml><?xml version="1.0" encoding="utf-8"?>
<styleSheet xmlns="http://schemas.openxmlformats.org/spreadsheetml/2006/main">
  <numFmts count="3">
    <numFmt numFmtId="176" formatCode="0.00_ "/>
    <numFmt numFmtId="177" formatCode="0.00_);[Red]\(0.00\)"/>
    <numFmt numFmtId="178" formatCode="0_ "/>
  </numFmts>
  <fonts count="7">
    <font>
      <sz val="11"/>
      <color theme="1"/>
      <name val="宋体"/>
      <family val="2"/>
      <charset val="134"/>
      <scheme val="minor"/>
    </font>
    <font>
      <sz val="9"/>
      <name val="宋体"/>
      <family val="2"/>
      <charset val="134"/>
      <scheme val="minor"/>
    </font>
    <font>
      <sz val="12"/>
      <name val="宋体"/>
      <family val="3"/>
      <charset val="134"/>
    </font>
    <font>
      <sz val="9"/>
      <name val="宋体"/>
      <family val="3"/>
      <charset val="134"/>
      <scheme val="minor"/>
    </font>
    <font>
      <sz val="12"/>
      <color theme="1"/>
      <name val="仿宋_GB2312"/>
      <family val="3"/>
      <charset val="134"/>
    </font>
    <font>
      <sz val="12"/>
      <name val="仿宋_GB2312"/>
      <family val="3"/>
      <charset val="134"/>
    </font>
    <font>
      <sz val="12"/>
      <color rgb="FFFF0000"/>
      <name val="仿宋_GB2312"/>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2" fillId="0" borderId="0">
      <alignment vertical="center"/>
    </xf>
    <xf numFmtId="0" fontId="2" fillId="0" borderId="0">
      <alignment vertical="center"/>
    </xf>
  </cellStyleXfs>
  <cellXfs count="17">
    <xf numFmtId="0" fontId="0" fillId="0" borderId="0" xfId="0">
      <alignment vertical="center"/>
    </xf>
    <xf numFmtId="0" fontId="4" fillId="0" borderId="1" xfId="1" applyFont="1" applyBorder="1" applyAlignment="1">
      <alignment horizontal="center" vertical="center" wrapText="1"/>
    </xf>
    <xf numFmtId="0" fontId="5" fillId="0" borderId="1" xfId="1" applyFont="1" applyBorder="1" applyAlignment="1">
      <alignment horizontal="center" vertical="center" wrapText="1"/>
    </xf>
    <xf numFmtId="176" fontId="5" fillId="0" borderId="1" xfId="1" applyNumberFormat="1" applyFont="1" applyBorder="1" applyAlignment="1">
      <alignment horizontal="center" vertical="center" wrapText="1"/>
    </xf>
    <xf numFmtId="177" fontId="5" fillId="2" borderId="1" xfId="1" applyNumberFormat="1" applyFont="1" applyFill="1" applyBorder="1" applyAlignment="1">
      <alignment horizontal="center" vertical="center" wrapText="1"/>
    </xf>
    <xf numFmtId="176" fontId="5" fillId="2" borderId="1" xfId="1" applyNumberFormat="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0" borderId="1" xfId="2" applyFont="1" applyFill="1" applyBorder="1" applyAlignment="1">
      <alignment horizontal="center" vertical="center" wrapText="1"/>
    </xf>
    <xf numFmtId="178" fontId="5" fillId="2" borderId="1" xfId="1" applyNumberFormat="1"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4" fillId="0" borderId="0" xfId="0" applyFont="1">
      <alignment vertical="center"/>
    </xf>
    <xf numFmtId="0" fontId="4" fillId="0" borderId="1" xfId="0" applyFont="1" applyFill="1" applyBorder="1" applyAlignment="1">
      <alignment horizontal="center" vertical="center"/>
    </xf>
    <xf numFmtId="177" fontId="4" fillId="0" borderId="0" xfId="0" applyNumberFormat="1" applyFont="1">
      <alignment vertical="center"/>
    </xf>
    <xf numFmtId="0" fontId="6" fillId="0" borderId="0" xfId="0" applyFont="1">
      <alignment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cellXfs>
  <cellStyles count="3">
    <cellStyle name="常规" xfId="0" builtinId="0"/>
    <cellStyle name="常规 2" xfId="1"/>
    <cellStyle name="常规 4"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22"/>
  <sheetViews>
    <sheetView tabSelected="1" topLeftCell="A10" workbookViewId="0">
      <selection activeCell="I7" sqref="I7"/>
    </sheetView>
  </sheetViews>
  <sheetFormatPr defaultRowHeight="13.5"/>
  <cols>
    <col min="1" max="1" width="5.5" bestFit="1" customWidth="1"/>
    <col min="2" max="2" width="7.5" bestFit="1" customWidth="1"/>
    <col min="3" max="3" width="10.5" bestFit="1" customWidth="1"/>
    <col min="4" max="4" width="12.75" bestFit="1" customWidth="1"/>
    <col min="5" max="5" width="11.625" bestFit="1" customWidth="1"/>
    <col min="6" max="6" width="8.5" bestFit="1" customWidth="1"/>
    <col min="7" max="7" width="11.625" bestFit="1" customWidth="1"/>
    <col min="8" max="8" width="12.75" bestFit="1" customWidth="1"/>
    <col min="9" max="9" width="35.25" customWidth="1"/>
    <col min="10" max="10" width="9.5" bestFit="1" customWidth="1"/>
    <col min="11" max="11" width="10.5" bestFit="1" customWidth="1"/>
  </cols>
  <sheetData>
    <row r="1" spans="1:11" ht="14.25">
      <c r="A1" s="16" t="s">
        <v>46</v>
      </c>
      <c r="B1" s="16"/>
      <c r="C1" s="16"/>
      <c r="D1" s="16"/>
      <c r="E1" s="16"/>
      <c r="F1" s="16"/>
      <c r="G1" s="16"/>
      <c r="H1" s="16"/>
      <c r="I1" s="16"/>
      <c r="J1" s="10"/>
      <c r="K1" s="10"/>
    </row>
    <row r="2" spans="1:11" ht="42.75">
      <c r="A2" s="11" t="s">
        <v>0</v>
      </c>
      <c r="B2" s="1" t="s">
        <v>1</v>
      </c>
      <c r="C2" s="1" t="s">
        <v>2</v>
      </c>
      <c r="D2" s="1" t="s">
        <v>3</v>
      </c>
      <c r="E2" s="2" t="s">
        <v>4</v>
      </c>
      <c r="F2" s="2" t="s">
        <v>5</v>
      </c>
      <c r="G2" s="3" t="s">
        <v>6</v>
      </c>
      <c r="H2" s="3" t="s">
        <v>7</v>
      </c>
      <c r="I2" s="3" t="s">
        <v>8</v>
      </c>
      <c r="J2" s="10"/>
      <c r="K2" s="10"/>
    </row>
    <row r="3" spans="1:11" ht="57">
      <c r="A3" s="14">
        <v>1</v>
      </c>
      <c r="B3" s="2" t="s">
        <v>9</v>
      </c>
      <c r="C3" s="2">
        <f>12116.35+14112.62+12009.21+13788.02+12580.82+24823.23+20471.06</f>
        <v>109901.31</v>
      </c>
      <c r="D3" s="4">
        <v>606447</v>
      </c>
      <c r="E3" s="5">
        <f>D3*0.5441</f>
        <v>329967.81270000001</v>
      </c>
      <c r="F3" s="6">
        <v>35727</v>
      </c>
      <c r="G3" s="5">
        <f t="shared" ref="G3:G20" si="0">F3*2.75</f>
        <v>98249.25</v>
      </c>
      <c r="H3" s="5">
        <f t="shared" ref="H3:H20" si="1">E3+G3</f>
        <v>428217.06270000001</v>
      </c>
      <c r="I3" s="3" t="s">
        <v>10</v>
      </c>
      <c r="J3" s="10"/>
      <c r="K3" s="10"/>
    </row>
    <row r="4" spans="1:11" ht="42.75">
      <c r="A4" s="14">
        <v>2</v>
      </c>
      <c r="B4" s="2" t="s">
        <v>11</v>
      </c>
      <c r="C4" s="7">
        <v>14712.49</v>
      </c>
      <c r="D4" s="15">
        <v>170744</v>
      </c>
      <c r="E4" s="5">
        <f>D4*0.5441</f>
        <v>92901.810400000002</v>
      </c>
      <c r="F4" s="6">
        <v>5196</v>
      </c>
      <c r="G4" s="5">
        <f t="shared" si="0"/>
        <v>14289</v>
      </c>
      <c r="H4" s="5">
        <f t="shared" si="1"/>
        <v>107190.8104</v>
      </c>
      <c r="I4" s="3" t="s">
        <v>12</v>
      </c>
      <c r="J4" s="10"/>
      <c r="K4" s="10"/>
    </row>
    <row r="5" spans="1:11" ht="99.75">
      <c r="A5" s="14">
        <v>3</v>
      </c>
      <c r="B5" s="2" t="s">
        <v>15</v>
      </c>
      <c r="C5" s="7">
        <v>12663.17</v>
      </c>
      <c r="D5" s="4">
        <v>151569.60000000001</v>
      </c>
      <c r="E5" s="5">
        <f t="shared" ref="E5:E20" si="2">D5*0.5441</f>
        <v>82469.019360000006</v>
      </c>
      <c r="F5" s="8">
        <v>288</v>
      </c>
      <c r="G5" s="5">
        <f t="shared" si="0"/>
        <v>792</v>
      </c>
      <c r="H5" s="5">
        <f t="shared" si="1"/>
        <v>83261.019360000006</v>
      </c>
      <c r="I5" s="3" t="s">
        <v>16</v>
      </c>
      <c r="J5" s="10"/>
      <c r="K5" s="10"/>
    </row>
    <row r="6" spans="1:11" ht="28.5">
      <c r="A6" s="14">
        <v>4</v>
      </c>
      <c r="B6" s="2" t="s">
        <v>13</v>
      </c>
      <c r="C6" s="7">
        <v>3541.7</v>
      </c>
      <c r="D6" s="6">
        <v>129696</v>
      </c>
      <c r="E6" s="5">
        <f t="shared" si="2"/>
        <v>70567.593600000007</v>
      </c>
      <c r="F6" s="6">
        <v>468</v>
      </c>
      <c r="G6" s="5">
        <f t="shared" si="0"/>
        <v>1287</v>
      </c>
      <c r="H6" s="5">
        <f t="shared" si="1"/>
        <v>71854.593600000007</v>
      </c>
      <c r="I6" s="3" t="s">
        <v>14</v>
      </c>
      <c r="J6" s="10"/>
      <c r="K6" s="10"/>
    </row>
    <row r="7" spans="1:11" ht="142.5">
      <c r="A7" s="14">
        <v>5</v>
      </c>
      <c r="B7" s="2" t="s">
        <v>21</v>
      </c>
      <c r="C7" s="7">
        <v>31647.49</v>
      </c>
      <c r="D7" s="15">
        <f>146532-23336.8</f>
        <v>123195.2</v>
      </c>
      <c r="E7" s="5">
        <f t="shared" si="2"/>
        <v>67030.508320000008</v>
      </c>
      <c r="F7" s="6">
        <v>659</v>
      </c>
      <c r="G7" s="5">
        <f t="shared" si="0"/>
        <v>1812.25</v>
      </c>
      <c r="H7" s="5">
        <f t="shared" si="1"/>
        <v>68842.758320000008</v>
      </c>
      <c r="I7" s="3" t="s">
        <v>47</v>
      </c>
      <c r="J7" s="10"/>
      <c r="K7" s="12"/>
    </row>
    <row r="8" spans="1:11" ht="85.5">
      <c r="A8" s="14">
        <v>6</v>
      </c>
      <c r="B8" s="2" t="s">
        <v>18</v>
      </c>
      <c r="C8" s="2">
        <v>25363.09</v>
      </c>
      <c r="D8" s="4">
        <v>109140</v>
      </c>
      <c r="E8" s="5">
        <f t="shared" si="2"/>
        <v>59383.074000000001</v>
      </c>
      <c r="F8" s="6">
        <v>1995</v>
      </c>
      <c r="G8" s="5">
        <f t="shared" si="0"/>
        <v>5486.25</v>
      </c>
      <c r="H8" s="5">
        <f t="shared" si="1"/>
        <v>64869.324000000001</v>
      </c>
      <c r="I8" s="3" t="s">
        <v>48</v>
      </c>
      <c r="J8" s="10"/>
      <c r="K8" s="10"/>
    </row>
    <row r="9" spans="1:11" ht="99.75">
      <c r="A9" s="14">
        <v>7</v>
      </c>
      <c r="B9" s="2" t="s">
        <v>24</v>
      </c>
      <c r="C9" s="7">
        <v>22800.82</v>
      </c>
      <c r="D9" s="15">
        <f>154640-40937.5</f>
        <v>113702.5</v>
      </c>
      <c r="E9" s="5">
        <f t="shared" si="2"/>
        <v>61865.530250000003</v>
      </c>
      <c r="F9" s="6">
        <v>909</v>
      </c>
      <c r="G9" s="5">
        <f t="shared" si="0"/>
        <v>2499.75</v>
      </c>
      <c r="H9" s="5">
        <f t="shared" si="1"/>
        <v>64365.280250000003</v>
      </c>
      <c r="I9" s="3" t="s">
        <v>25</v>
      </c>
      <c r="J9" s="13"/>
      <c r="K9" s="10"/>
    </row>
    <row r="10" spans="1:11" ht="71.25">
      <c r="A10" s="14">
        <v>8</v>
      </c>
      <c r="B10" s="2" t="s">
        <v>22</v>
      </c>
      <c r="C10" s="7">
        <v>26273.74</v>
      </c>
      <c r="D10" s="15">
        <f>113672-14101.2</f>
        <v>99570.8</v>
      </c>
      <c r="E10" s="5">
        <f t="shared" si="2"/>
        <v>54176.472280000002</v>
      </c>
      <c r="F10" s="6">
        <v>2869</v>
      </c>
      <c r="G10" s="5">
        <f t="shared" si="0"/>
        <v>7889.75</v>
      </c>
      <c r="H10" s="5">
        <f t="shared" si="1"/>
        <v>62066.222280000002</v>
      </c>
      <c r="I10" s="3" t="s">
        <v>23</v>
      </c>
      <c r="J10" s="13"/>
      <c r="K10" s="10"/>
    </row>
    <row r="11" spans="1:11" ht="57">
      <c r="A11" s="14">
        <v>9</v>
      </c>
      <c r="B11" s="2" t="s">
        <v>17</v>
      </c>
      <c r="C11" s="7">
        <v>8300.66</v>
      </c>
      <c r="D11" s="4">
        <v>103035</v>
      </c>
      <c r="E11" s="5">
        <f t="shared" si="2"/>
        <v>56061.343500000003</v>
      </c>
      <c r="F11" s="6">
        <v>1012</v>
      </c>
      <c r="G11" s="5">
        <f t="shared" si="0"/>
        <v>2783</v>
      </c>
      <c r="H11" s="5">
        <f t="shared" si="1"/>
        <v>58844.343500000003</v>
      </c>
      <c r="I11" s="3" t="s">
        <v>49</v>
      </c>
      <c r="J11" s="13"/>
      <c r="K11" s="10"/>
    </row>
    <row r="12" spans="1:11" ht="85.5">
      <c r="A12" s="14">
        <v>10</v>
      </c>
      <c r="B12" s="2" t="s">
        <v>19</v>
      </c>
      <c r="C12" s="7">
        <v>14895.84</v>
      </c>
      <c r="D12" s="15">
        <f>114685-12998</f>
        <v>101687</v>
      </c>
      <c r="E12" s="5">
        <f t="shared" si="2"/>
        <v>55327.896700000005</v>
      </c>
      <c r="F12" s="6">
        <v>14</v>
      </c>
      <c r="G12" s="5">
        <f t="shared" si="0"/>
        <v>38.5</v>
      </c>
      <c r="H12" s="5">
        <f t="shared" si="1"/>
        <v>55366.396700000005</v>
      </c>
      <c r="I12" s="9" t="s">
        <v>20</v>
      </c>
      <c r="J12" s="13"/>
    </row>
    <row r="13" spans="1:11" ht="114">
      <c r="A13" s="14">
        <v>11</v>
      </c>
      <c r="B13" s="2" t="s">
        <v>26</v>
      </c>
      <c r="C13" s="7" t="s">
        <v>27</v>
      </c>
      <c r="D13" s="15">
        <f>2937+24976+971.4+17205.6</f>
        <v>46090</v>
      </c>
      <c r="E13" s="5">
        <f t="shared" si="2"/>
        <v>25077.569</v>
      </c>
      <c r="F13" s="6">
        <v>498</v>
      </c>
      <c r="G13" s="5">
        <f t="shared" si="0"/>
        <v>1369.5</v>
      </c>
      <c r="H13" s="5">
        <f t="shared" si="1"/>
        <v>26447.069</v>
      </c>
      <c r="I13" s="3" t="s">
        <v>28</v>
      </c>
      <c r="J13" s="13"/>
      <c r="K13" s="10"/>
    </row>
    <row r="14" spans="1:11" ht="28.5">
      <c r="A14" s="14">
        <v>12</v>
      </c>
      <c r="B14" s="2" t="s">
        <v>29</v>
      </c>
      <c r="C14" s="7">
        <v>16572.3</v>
      </c>
      <c r="D14" s="15">
        <f>10886.4+8227.2+1476+976+1771.2</f>
        <v>23336.799999999999</v>
      </c>
      <c r="E14" s="5">
        <f t="shared" si="2"/>
        <v>12697.552880000001</v>
      </c>
      <c r="F14" s="6">
        <v>1244</v>
      </c>
      <c r="G14" s="5">
        <f t="shared" si="0"/>
        <v>3421</v>
      </c>
      <c r="H14" s="5">
        <f t="shared" si="1"/>
        <v>16118.552880000001</v>
      </c>
      <c r="I14" s="3" t="s">
        <v>30</v>
      </c>
      <c r="J14" s="13"/>
      <c r="K14" s="10"/>
    </row>
    <row r="15" spans="1:11" ht="42.75">
      <c r="A15" s="14">
        <v>13</v>
      </c>
      <c r="B15" s="2" t="s">
        <v>31</v>
      </c>
      <c r="C15" s="7">
        <v>12981.36</v>
      </c>
      <c r="D15" s="15">
        <f>5419+1128+11372.4+1057.8+3247+580+1466.4</f>
        <v>24270.600000000002</v>
      </c>
      <c r="E15" s="5">
        <f t="shared" si="2"/>
        <v>13205.633460000003</v>
      </c>
      <c r="F15" s="6">
        <v>179</v>
      </c>
      <c r="G15" s="5">
        <f t="shared" si="0"/>
        <v>492.25</v>
      </c>
      <c r="H15" s="5">
        <f t="shared" si="1"/>
        <v>13697.883460000003</v>
      </c>
      <c r="I15" s="3" t="s">
        <v>32</v>
      </c>
      <c r="J15" s="13"/>
      <c r="K15" s="10"/>
    </row>
    <row r="16" spans="1:11" ht="28.5">
      <c r="A16" s="14">
        <v>14</v>
      </c>
      <c r="B16" s="2" t="s">
        <v>39</v>
      </c>
      <c r="C16" s="7">
        <v>9518.75</v>
      </c>
      <c r="D16" s="4">
        <v>24120</v>
      </c>
      <c r="E16" s="5">
        <f t="shared" si="2"/>
        <v>13123.692000000001</v>
      </c>
      <c r="F16" s="6">
        <v>30</v>
      </c>
      <c r="G16" s="5">
        <f t="shared" si="0"/>
        <v>82.5</v>
      </c>
      <c r="H16" s="5">
        <f t="shared" si="1"/>
        <v>13206.192000000001</v>
      </c>
      <c r="I16" s="3" t="s">
        <v>40</v>
      </c>
      <c r="J16" s="13"/>
      <c r="K16" s="10"/>
    </row>
    <row r="17" spans="1:11" ht="28.5">
      <c r="A17" s="14">
        <v>15</v>
      </c>
      <c r="B17" s="2" t="s">
        <v>35</v>
      </c>
      <c r="C17" s="7">
        <v>10765.88</v>
      </c>
      <c r="D17" s="15">
        <f>914.4+7363.2+7408.8+1092+3184.8+3192</f>
        <v>23155.200000000001</v>
      </c>
      <c r="E17" s="5">
        <f t="shared" si="2"/>
        <v>12598.744320000002</v>
      </c>
      <c r="F17" s="6">
        <v>181</v>
      </c>
      <c r="G17" s="5">
        <f t="shared" si="0"/>
        <v>497.75</v>
      </c>
      <c r="H17" s="5">
        <f t="shared" si="1"/>
        <v>13096.494320000002</v>
      </c>
      <c r="I17" s="3" t="s">
        <v>36</v>
      </c>
      <c r="J17" s="13"/>
      <c r="K17" s="10"/>
    </row>
    <row r="18" spans="1:11" ht="57">
      <c r="A18" s="14">
        <v>16</v>
      </c>
      <c r="B18" s="2" t="s">
        <v>37</v>
      </c>
      <c r="C18" s="7">
        <v>20720.46</v>
      </c>
      <c r="D18" s="15">
        <f>1840
+1888.8+4533.6+3898.8+417.6+419.2</f>
        <v>12998.000000000002</v>
      </c>
      <c r="E18" s="5">
        <f t="shared" si="2"/>
        <v>7072.2118000000009</v>
      </c>
      <c r="F18" s="8">
        <v>823</v>
      </c>
      <c r="G18" s="5">
        <f t="shared" si="0"/>
        <v>2263.25</v>
      </c>
      <c r="H18" s="5">
        <f t="shared" si="1"/>
        <v>9335.4618000000009</v>
      </c>
      <c r="I18" s="3" t="s">
        <v>38</v>
      </c>
      <c r="J18" s="13"/>
      <c r="K18" s="10"/>
    </row>
    <row r="19" spans="1:11" ht="28.5">
      <c r="A19" s="14">
        <v>17</v>
      </c>
      <c r="B19" s="2" t="s">
        <v>33</v>
      </c>
      <c r="C19" s="7">
        <v>18633.03</v>
      </c>
      <c r="D19" s="15">
        <f>1928.4+4176+7996.8</f>
        <v>14101.2</v>
      </c>
      <c r="E19" s="5">
        <f t="shared" si="2"/>
        <v>7672.4629200000008</v>
      </c>
      <c r="F19" s="6">
        <v>275</v>
      </c>
      <c r="G19" s="5">
        <f t="shared" si="0"/>
        <v>756.25</v>
      </c>
      <c r="H19" s="5">
        <f t="shared" si="1"/>
        <v>8428.7129200000018</v>
      </c>
      <c r="I19" s="3" t="s">
        <v>34</v>
      </c>
      <c r="J19" s="13"/>
      <c r="K19" s="10"/>
    </row>
    <row r="20" spans="1:11" ht="42.75">
      <c r="A20" s="14">
        <v>18</v>
      </c>
      <c r="B20" s="2" t="s">
        <v>41</v>
      </c>
      <c r="C20" s="2" t="s">
        <v>42</v>
      </c>
      <c r="D20" s="15">
        <f>1726.2+2495.4+1632.6</f>
        <v>5854.2000000000007</v>
      </c>
      <c r="E20" s="5">
        <f t="shared" si="2"/>
        <v>3185.2702200000003</v>
      </c>
      <c r="F20" s="6">
        <v>301</v>
      </c>
      <c r="G20" s="5">
        <f t="shared" si="0"/>
        <v>827.75</v>
      </c>
      <c r="H20" s="5">
        <f t="shared" si="1"/>
        <v>4013.0202200000003</v>
      </c>
      <c r="I20" s="3" t="s">
        <v>43</v>
      </c>
      <c r="J20" s="13"/>
      <c r="K20" s="10"/>
    </row>
    <row r="21" spans="1:11" ht="14.25">
      <c r="A21" s="14"/>
      <c r="B21" s="2" t="s">
        <v>44</v>
      </c>
      <c r="C21" s="2"/>
      <c r="D21" s="4">
        <f>SUM(D3:D20)</f>
        <v>1882713.1</v>
      </c>
      <c r="E21" s="5">
        <f>SUM(E3:E20)</f>
        <v>1024384.1977100001</v>
      </c>
      <c r="F21" s="6">
        <f>SUM(F3:F20)</f>
        <v>52668</v>
      </c>
      <c r="G21" s="5">
        <f>SUM(G3:G20)</f>
        <v>144837</v>
      </c>
      <c r="H21" s="5">
        <f>SUM(H3:H20)</f>
        <v>1169221.19771</v>
      </c>
      <c r="I21" s="3"/>
      <c r="J21" s="10"/>
      <c r="K21" s="10"/>
    </row>
    <row r="22" spans="1:11" ht="14.25">
      <c r="A22" s="10"/>
      <c r="B22" s="10"/>
      <c r="C22" s="10"/>
      <c r="D22" s="10"/>
      <c r="E22" s="10"/>
      <c r="F22" s="10"/>
      <c r="G22" s="10"/>
      <c r="H22" s="10"/>
      <c r="I22" s="10" t="s">
        <v>45</v>
      </c>
      <c r="J22" s="10"/>
      <c r="K22" s="10"/>
    </row>
  </sheetData>
  <sortState ref="A3:I22">
    <sortCondition descending="1" ref="H3"/>
  </sortState>
  <mergeCells count="1">
    <mergeCell ref="A1:I1"/>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杨展</dc:creator>
  <cp:lastModifiedBy>杨展</cp:lastModifiedBy>
  <dcterms:created xsi:type="dcterms:W3CDTF">2024-12-02T04:41:07Z</dcterms:created>
  <dcterms:modified xsi:type="dcterms:W3CDTF">2024-12-06T09:39:28Z</dcterms:modified>
</cp:coreProperties>
</file>